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D21FD8D5-2245-4DDB-BE38-DCA36A22569C}" xr6:coauthVersionLast="36" xr6:coauthVersionMax="36" xr10:uidLastSave="{00000000-0000-0000-0000-000000000000}"/>
  <bookViews>
    <workbookView xWindow="4800" yWindow="345" windowWidth="19440" windowHeight="7410" tabRatio="721" xr2:uid="{00000000-000D-0000-FFFF-FFFF00000000}"/>
  </bookViews>
  <sheets>
    <sheet name="Innhold" sheetId="9" r:id="rId1"/>
    <sheet name="A.13.1" sheetId="1" r:id="rId2"/>
    <sheet name="A.13.2" sheetId="2" r:id="rId3"/>
    <sheet name="A.13.3" sheetId="10" r:id="rId4"/>
    <sheet name="A.13.4" sheetId="3" r:id="rId5"/>
    <sheet name="A.13.5" sheetId="6" r:id="rId6"/>
    <sheet name="A.13.6a" sheetId="14" r:id="rId7"/>
    <sheet name="A.13.6b" sheetId="27" r:id="rId8"/>
    <sheet name="A.13.7a" sheetId="4" r:id="rId9"/>
    <sheet name="A.13.7b" sheetId="18" r:id="rId10"/>
    <sheet name="A.13.7c" sheetId="19" r:id="rId11"/>
    <sheet name="A.13.7d" sheetId="23" r:id="rId12"/>
    <sheet name="A.13.8" sheetId="7" r:id="rId13"/>
    <sheet name="A.13.9" sheetId="20" r:id="rId14"/>
    <sheet name="A.13.10" sheetId="22" r:id="rId15"/>
    <sheet name="A.13.11" sheetId="25" r:id="rId16"/>
  </sheets>
  <definedNames>
    <definedName name="_xlnm._FilterDatabase" localSheetId="5" hidden="1">'A.13.5'!$A$6:$N$25</definedName>
    <definedName name="_xlnm.Print_Area" localSheetId="1">'A.13.1'!$A$1:$L$33</definedName>
    <definedName name="_xlnm.Print_Area" localSheetId="15">'A.13.11'!$A$1:$G$35</definedName>
    <definedName name="_xlnm.Print_Area" localSheetId="2">'A.13.2'!$A$1:$P$30</definedName>
    <definedName name="_xlnm.Print_Area" localSheetId="4">'A.13.4'!$A$1:$L$32</definedName>
    <definedName name="_xlnm.Print_Area" localSheetId="5">'A.13.5'!$A$1:$M$28</definedName>
    <definedName name="_xlnm.Print_Area" localSheetId="12">'A.13.8'!$A$1:$F$31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25" l="1"/>
  <c r="D25" i="25"/>
  <c r="E25" i="25"/>
  <c r="B24" i="22" l="1"/>
  <c r="I24" i="22"/>
  <c r="I23" i="22"/>
  <c r="I22" i="22"/>
  <c r="J22" i="22" s="1"/>
  <c r="I21" i="22"/>
  <c r="J21" i="22" s="1"/>
  <c r="I20" i="22"/>
  <c r="I19" i="22"/>
  <c r="I18" i="22"/>
  <c r="I17" i="22"/>
  <c r="I16" i="22"/>
  <c r="J16" i="22" s="1"/>
  <c r="I15" i="22"/>
  <c r="I14" i="22"/>
  <c r="J14" i="22" s="1"/>
  <c r="I13" i="22"/>
  <c r="J13" i="22" s="1"/>
  <c r="I12" i="22"/>
  <c r="I11" i="22"/>
  <c r="I10" i="22"/>
  <c r="I9" i="22"/>
  <c r="I8" i="22"/>
  <c r="J8" i="22" s="1"/>
  <c r="I7" i="22"/>
  <c r="I6" i="22"/>
  <c r="J6" i="22" s="1"/>
  <c r="G24" i="22"/>
  <c r="G23" i="22"/>
  <c r="H23" i="22" s="1"/>
  <c r="G22" i="22"/>
  <c r="H22" i="22" s="1"/>
  <c r="G21" i="22"/>
  <c r="G20" i="22"/>
  <c r="G19" i="22"/>
  <c r="G18" i="22"/>
  <c r="G17" i="22"/>
  <c r="H17" i="22" s="1"/>
  <c r="G16" i="22"/>
  <c r="H16" i="22" s="1"/>
  <c r="G15" i="22"/>
  <c r="H15" i="22" s="1"/>
  <c r="G14" i="22"/>
  <c r="H14" i="22" s="1"/>
  <c r="G13" i="22"/>
  <c r="G12" i="22"/>
  <c r="G11" i="22"/>
  <c r="G10" i="22"/>
  <c r="G9" i="22"/>
  <c r="H9" i="22" s="1"/>
  <c r="G8" i="22"/>
  <c r="H8" i="22" s="1"/>
  <c r="G7" i="22"/>
  <c r="H7" i="22" s="1"/>
  <c r="G6" i="22"/>
  <c r="H6" i="22" s="1"/>
  <c r="E24" i="22"/>
  <c r="E7" i="22"/>
  <c r="F7" i="22" s="1"/>
  <c r="E8" i="22"/>
  <c r="F8" i="22" s="1"/>
  <c r="E9" i="22"/>
  <c r="F9" i="22" s="1"/>
  <c r="E10" i="22"/>
  <c r="F10" i="22" s="1"/>
  <c r="E11" i="22"/>
  <c r="F11" i="22" s="1"/>
  <c r="E12" i="22"/>
  <c r="F12" i="22" s="1"/>
  <c r="E13" i="22"/>
  <c r="E14" i="22"/>
  <c r="F14" i="22" s="1"/>
  <c r="E15" i="22"/>
  <c r="F15" i="22" s="1"/>
  <c r="E16" i="22"/>
  <c r="F16" i="22" s="1"/>
  <c r="E17" i="22"/>
  <c r="F17" i="22" s="1"/>
  <c r="E18" i="22"/>
  <c r="F18" i="22" s="1"/>
  <c r="E19" i="22"/>
  <c r="F19" i="22" s="1"/>
  <c r="E20" i="22"/>
  <c r="F20" i="22" s="1"/>
  <c r="E21" i="22"/>
  <c r="F21" i="22" s="1"/>
  <c r="E22" i="22"/>
  <c r="F22" i="22" s="1"/>
  <c r="E6" i="22"/>
  <c r="F6" i="22" s="1"/>
  <c r="C23" i="22"/>
  <c r="J23" i="22"/>
  <c r="J20" i="22"/>
  <c r="J19" i="22"/>
  <c r="J18" i="22"/>
  <c r="J17" i="22"/>
  <c r="J15" i="22"/>
  <c r="J12" i="22"/>
  <c r="J11" i="22"/>
  <c r="J10" i="22"/>
  <c r="J9" i="22"/>
  <c r="J7" i="22"/>
  <c r="H21" i="22"/>
  <c r="H20" i="22"/>
  <c r="H19" i="22"/>
  <c r="H18" i="22"/>
  <c r="H13" i="22"/>
  <c r="H12" i="22"/>
  <c r="H11" i="22"/>
  <c r="H10" i="22"/>
  <c r="F13" i="22"/>
  <c r="D23" i="22"/>
  <c r="F24" i="22" l="1"/>
  <c r="H24" i="22"/>
  <c r="J24" i="22"/>
  <c r="B17" i="10" l="1"/>
  <c r="G26" i="10"/>
  <c r="D17" i="10" l="1"/>
  <c r="F17" i="10"/>
  <c r="H17" i="10"/>
  <c r="F25" i="7" l="1"/>
  <c r="E20" i="7"/>
  <c r="F20" i="7" s="1"/>
  <c r="F8" i="7"/>
  <c r="F9" i="7"/>
  <c r="F10" i="7"/>
  <c r="F11" i="7"/>
  <c r="F12" i="7"/>
  <c r="F13" i="7"/>
  <c r="F14" i="7"/>
  <c r="F15" i="7"/>
  <c r="F16" i="7"/>
  <c r="F17" i="7"/>
  <c r="F18" i="7"/>
  <c r="F19" i="7"/>
  <c r="F21" i="7"/>
  <c r="F22" i="7"/>
  <c r="F23" i="7"/>
  <c r="F7" i="7"/>
  <c r="E15" i="7"/>
  <c r="B20" i="7" l="1"/>
  <c r="B15" i="7"/>
  <c r="H27" i="1" l="1"/>
  <c r="G27" i="1"/>
  <c r="F27" i="1"/>
  <c r="D27" i="1"/>
  <c r="C24" i="22" s="1"/>
  <c r="D24" i="22" s="1"/>
  <c r="J26" i="1"/>
  <c r="I26" i="1"/>
  <c r="D26" i="1"/>
  <c r="J25" i="1"/>
  <c r="I25" i="1"/>
  <c r="D25" i="1"/>
  <c r="J24" i="1"/>
  <c r="I24" i="1"/>
  <c r="D24" i="1"/>
  <c r="C21" i="22" s="1"/>
  <c r="D21" i="22" s="1"/>
  <c r="J23" i="1"/>
  <c r="I23" i="1"/>
  <c r="D23" i="1"/>
  <c r="J22" i="1"/>
  <c r="I22" i="1"/>
  <c r="D22" i="1"/>
  <c r="J21" i="1"/>
  <c r="I21" i="1"/>
  <c r="D21" i="1"/>
  <c r="J20" i="1"/>
  <c r="I20" i="1"/>
  <c r="D20" i="1"/>
  <c r="J19" i="1"/>
  <c r="I19" i="1"/>
  <c r="D19" i="1"/>
  <c r="J18" i="1"/>
  <c r="I18" i="1"/>
  <c r="D18" i="1"/>
  <c r="J17" i="1"/>
  <c r="I17" i="1"/>
  <c r="D17" i="1"/>
  <c r="K17" i="1" s="1"/>
  <c r="J16" i="1"/>
  <c r="I16" i="1"/>
  <c r="D16" i="1"/>
  <c r="C13" i="22" s="1"/>
  <c r="D13" i="22" s="1"/>
  <c r="J15" i="1"/>
  <c r="I15" i="1"/>
  <c r="D15" i="1"/>
  <c r="J14" i="1"/>
  <c r="I14" i="1"/>
  <c r="D14" i="1"/>
  <c r="J13" i="1"/>
  <c r="I13" i="1"/>
  <c r="D13" i="1"/>
  <c r="J12" i="1"/>
  <c r="I12" i="1"/>
  <c r="D12" i="1"/>
  <c r="J11" i="1"/>
  <c r="I11" i="1"/>
  <c r="D11" i="1"/>
  <c r="J10" i="1"/>
  <c r="I10" i="1"/>
  <c r="D10" i="1"/>
  <c r="J9" i="1"/>
  <c r="I9" i="1"/>
  <c r="D9" i="1"/>
  <c r="K26" i="1" l="1"/>
  <c r="H25" i="1"/>
  <c r="C22" i="22"/>
  <c r="D22" i="22" s="1"/>
  <c r="K25" i="1"/>
  <c r="H24" i="1"/>
  <c r="K24" i="1"/>
  <c r="K23" i="1"/>
  <c r="C20" i="22"/>
  <c r="D20" i="22" s="1"/>
  <c r="H22" i="1"/>
  <c r="C19" i="22"/>
  <c r="D19" i="22" s="1"/>
  <c r="K22" i="1"/>
  <c r="H21" i="1"/>
  <c r="C18" i="22"/>
  <c r="D18" i="22" s="1"/>
  <c r="K20" i="1"/>
  <c r="C17" i="22"/>
  <c r="D17" i="22" s="1"/>
  <c r="H20" i="1"/>
  <c r="H19" i="1"/>
  <c r="C16" i="22"/>
  <c r="D16" i="22" s="1"/>
  <c r="K19" i="1"/>
  <c r="K18" i="1"/>
  <c r="C15" i="22"/>
  <c r="D15" i="22" s="1"/>
  <c r="H17" i="1"/>
  <c r="C14" i="22"/>
  <c r="D14" i="22" s="1"/>
  <c r="H16" i="1"/>
  <c r="K16" i="1"/>
  <c r="K15" i="1"/>
  <c r="C12" i="22"/>
  <c r="D12" i="22" s="1"/>
  <c r="H14" i="1"/>
  <c r="C11" i="22"/>
  <c r="D11" i="22" s="1"/>
  <c r="K14" i="1"/>
  <c r="K13" i="1"/>
  <c r="C10" i="22"/>
  <c r="D10" i="22" s="1"/>
  <c r="K12" i="1"/>
  <c r="C9" i="22"/>
  <c r="D9" i="22" s="1"/>
  <c r="H12" i="1"/>
  <c r="H11" i="1"/>
  <c r="C8" i="22"/>
  <c r="D8" i="22" s="1"/>
  <c r="K11" i="1"/>
  <c r="H10" i="1"/>
  <c r="C7" i="22"/>
  <c r="D7" i="22" s="1"/>
  <c r="H9" i="1"/>
  <c r="C6" i="22"/>
  <c r="D6" i="22" s="1"/>
  <c r="K9" i="1"/>
  <c r="H18" i="1"/>
  <c r="H15" i="1"/>
  <c r="H23" i="1"/>
  <c r="H13" i="1"/>
  <c r="K21" i="1"/>
  <c r="K10" i="1"/>
  <c r="D26" i="25"/>
  <c r="E26" i="25"/>
  <c r="D27" i="25"/>
  <c r="E27" i="25"/>
  <c r="D28" i="25"/>
  <c r="E28" i="25"/>
  <c r="D29" i="25"/>
  <c r="E29" i="25"/>
  <c r="F29" i="25" s="1"/>
  <c r="C27" i="25"/>
  <c r="F27" i="25" s="1"/>
  <c r="G27" i="25" s="1"/>
  <c r="C28" i="25"/>
  <c r="C26" i="25"/>
  <c r="D23" i="25"/>
  <c r="E23" i="25"/>
  <c r="D24" i="25"/>
  <c r="E24" i="25"/>
  <c r="E22" i="25" s="1"/>
  <c r="C24" i="25"/>
  <c r="F24" i="25" s="1"/>
  <c r="G24" i="25" s="1"/>
  <c r="C23" i="25"/>
  <c r="F23" i="25" s="1"/>
  <c r="G23" i="25" s="1"/>
  <c r="D19" i="25"/>
  <c r="D18" i="25" s="1"/>
  <c r="E19" i="25"/>
  <c r="D20" i="25"/>
  <c r="E20" i="25"/>
  <c r="D21" i="25"/>
  <c r="E21" i="25"/>
  <c r="C20" i="25"/>
  <c r="F20" i="25" s="1"/>
  <c r="G20" i="25" s="1"/>
  <c r="C21" i="25"/>
  <c r="C19" i="25"/>
  <c r="D17" i="25"/>
  <c r="E17" i="25"/>
  <c r="C17" i="25"/>
  <c r="D15" i="25"/>
  <c r="E15" i="25"/>
  <c r="D16" i="25"/>
  <c r="E16" i="25"/>
  <c r="C16" i="25"/>
  <c r="F16" i="25" s="1"/>
  <c r="G16" i="25" s="1"/>
  <c r="C15" i="25"/>
  <c r="D10" i="25"/>
  <c r="E10" i="25"/>
  <c r="D11" i="25"/>
  <c r="E11" i="25"/>
  <c r="D12" i="25"/>
  <c r="E12" i="25"/>
  <c r="D13" i="25"/>
  <c r="E13" i="25"/>
  <c r="C12" i="25"/>
  <c r="C13" i="25"/>
  <c r="C11" i="25"/>
  <c r="D7" i="25"/>
  <c r="E7" i="25"/>
  <c r="D8" i="25"/>
  <c r="D6" i="25" s="1"/>
  <c r="E8" i="25"/>
  <c r="C10" i="25"/>
  <c r="C8" i="25"/>
  <c r="C7" i="25"/>
  <c r="I25" i="25"/>
  <c r="I22" i="25"/>
  <c r="I18" i="25"/>
  <c r="I14" i="25"/>
  <c r="I9" i="25"/>
  <c r="I6" i="25"/>
  <c r="D22" i="25"/>
  <c r="B25" i="7"/>
  <c r="D25" i="7" s="1"/>
  <c r="C25" i="7"/>
  <c r="E25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7" i="7"/>
  <c r="G25" i="27"/>
  <c r="F25" i="27"/>
  <c r="B25" i="27" s="1"/>
  <c r="B25" i="14"/>
  <c r="B24" i="14"/>
  <c r="D14" i="25" l="1"/>
  <c r="F7" i="25"/>
  <c r="G7" i="25" s="1"/>
  <c r="F13" i="25"/>
  <c r="G13" i="25" s="1"/>
  <c r="E9" i="25"/>
  <c r="F28" i="25"/>
  <c r="G28" i="25" s="1"/>
  <c r="E6" i="25"/>
  <c r="F12" i="25"/>
  <c r="G12" i="25" s="1"/>
  <c r="E14" i="25"/>
  <c r="E30" i="25" s="1"/>
  <c r="F8" i="25"/>
  <c r="G8" i="25" s="1"/>
  <c r="D9" i="25"/>
  <c r="E18" i="25"/>
  <c r="F26" i="25"/>
  <c r="G26" i="25" s="1"/>
  <c r="C25" i="25"/>
  <c r="G25" i="25" s="1"/>
  <c r="C22" i="25"/>
  <c r="F22" i="25" s="1"/>
  <c r="G22" i="25" s="1"/>
  <c r="F21" i="25"/>
  <c r="G21" i="25" s="1"/>
  <c r="C18" i="25"/>
  <c r="F18" i="25" s="1"/>
  <c r="G18" i="25" s="1"/>
  <c r="F19" i="25"/>
  <c r="G19" i="25" s="1"/>
  <c r="F17" i="25"/>
  <c r="G17" i="25" s="1"/>
  <c r="C14" i="25"/>
  <c r="F14" i="25" s="1"/>
  <c r="G14" i="25" s="1"/>
  <c r="F15" i="25"/>
  <c r="G15" i="25" s="1"/>
  <c r="F11" i="25"/>
  <c r="G11" i="25" s="1"/>
  <c r="C9" i="25"/>
  <c r="F10" i="25"/>
  <c r="G10" i="25" s="1"/>
  <c r="C6" i="25"/>
  <c r="F6" i="25" s="1"/>
  <c r="G6" i="25" s="1"/>
  <c r="I30" i="25"/>
  <c r="D30" i="25"/>
  <c r="F30" i="25" l="1"/>
  <c r="G30" i="25" s="1"/>
  <c r="F9" i="25"/>
  <c r="G9" i="25" s="1"/>
  <c r="K24" i="27"/>
  <c r="J24" i="27"/>
  <c r="K23" i="27"/>
  <c r="J23" i="27"/>
  <c r="B23" i="27" s="1"/>
  <c r="C23" i="27" s="1"/>
  <c r="K22" i="27"/>
  <c r="J22" i="27"/>
  <c r="K21" i="27"/>
  <c r="J21" i="27"/>
  <c r="K20" i="27"/>
  <c r="J20" i="27"/>
  <c r="K19" i="27"/>
  <c r="J19" i="27"/>
  <c r="K18" i="27"/>
  <c r="J18" i="27"/>
  <c r="K17" i="27"/>
  <c r="J17" i="27"/>
  <c r="K16" i="27"/>
  <c r="J16" i="27"/>
  <c r="K15" i="27"/>
  <c r="J15" i="27"/>
  <c r="B15" i="27" s="1"/>
  <c r="C15" i="27" s="1"/>
  <c r="K14" i="27"/>
  <c r="J14" i="27"/>
  <c r="K13" i="27"/>
  <c r="J13" i="27"/>
  <c r="K12" i="27"/>
  <c r="J12" i="27"/>
  <c r="K11" i="27"/>
  <c r="D11" i="27" s="1"/>
  <c r="E11" i="27" s="1"/>
  <c r="J11" i="27"/>
  <c r="K10" i="27"/>
  <c r="J10" i="27"/>
  <c r="K9" i="27"/>
  <c r="J9" i="27"/>
  <c r="K8" i="27"/>
  <c r="J8" i="27"/>
  <c r="K7" i="27"/>
  <c r="J7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B18" i="27" s="1"/>
  <c r="C18" i="27" s="1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9" i="27"/>
  <c r="H9" i="27"/>
  <c r="I8" i="27"/>
  <c r="D8" i="27" s="1"/>
  <c r="E8" i="27" s="1"/>
  <c r="H8" i="27"/>
  <c r="I7" i="27"/>
  <c r="H7" i="27"/>
  <c r="G23" i="27"/>
  <c r="F23" i="27"/>
  <c r="G22" i="27"/>
  <c r="F22" i="27"/>
  <c r="B22" i="27" s="1"/>
  <c r="C22" i="27" s="1"/>
  <c r="G21" i="27"/>
  <c r="F21" i="27"/>
  <c r="G20" i="27"/>
  <c r="F20" i="27"/>
  <c r="G19" i="27"/>
  <c r="F19" i="27"/>
  <c r="G18" i="27"/>
  <c r="D18" i="27" s="1"/>
  <c r="E18" i="27" s="1"/>
  <c r="F18" i="27"/>
  <c r="G17" i="27"/>
  <c r="F17" i="27"/>
  <c r="G16" i="27"/>
  <c r="F16" i="27"/>
  <c r="G15" i="27"/>
  <c r="F15" i="27"/>
  <c r="G14" i="27"/>
  <c r="F14" i="27"/>
  <c r="B14" i="27" s="1"/>
  <c r="C14" i="27" s="1"/>
  <c r="G13" i="27"/>
  <c r="F13" i="27"/>
  <c r="G12" i="27"/>
  <c r="F12" i="27"/>
  <c r="G11" i="27"/>
  <c r="F11" i="27"/>
  <c r="G10" i="27"/>
  <c r="D10" i="27" s="1"/>
  <c r="E10" i="27" s="1"/>
  <c r="F10" i="27"/>
  <c r="G9" i="27"/>
  <c r="F9" i="27"/>
  <c r="G8" i="27"/>
  <c r="F8" i="27"/>
  <c r="G7" i="27"/>
  <c r="F7" i="27"/>
  <c r="H25" i="14"/>
  <c r="I25" i="14"/>
  <c r="B8" i="14"/>
  <c r="C8" i="14" s="1"/>
  <c r="B9" i="14"/>
  <c r="C9" i="14" s="1"/>
  <c r="B10" i="14"/>
  <c r="B11" i="14"/>
  <c r="C11" i="14" s="1"/>
  <c r="B12" i="14"/>
  <c r="C12" i="14" s="1"/>
  <c r="B13" i="14"/>
  <c r="C13" i="14" s="1"/>
  <c r="B14" i="14"/>
  <c r="C14" i="14" s="1"/>
  <c r="B15" i="14"/>
  <c r="C15" i="14" s="1"/>
  <c r="B16" i="14"/>
  <c r="C16" i="14" s="1"/>
  <c r="B17" i="14"/>
  <c r="C17" i="14" s="1"/>
  <c r="B18" i="14"/>
  <c r="C18" i="14" s="1"/>
  <c r="B19" i="14"/>
  <c r="C19" i="14" s="1"/>
  <c r="B20" i="14"/>
  <c r="C20" i="14" s="1"/>
  <c r="B21" i="14"/>
  <c r="C21" i="14" s="1"/>
  <c r="B22" i="14"/>
  <c r="C22" i="14" s="1"/>
  <c r="B23" i="14"/>
  <c r="C23" i="14" s="1"/>
  <c r="C24" i="14"/>
  <c r="B7" i="14"/>
  <c r="C7" i="14" s="1"/>
  <c r="K25" i="14"/>
  <c r="J25" i="14"/>
  <c r="D24" i="14"/>
  <c r="E24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D14" i="14"/>
  <c r="E14" i="14" s="1"/>
  <c r="D15" i="14"/>
  <c r="E15" i="14" s="1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7" i="14"/>
  <c r="E7" i="14" s="1"/>
  <c r="C10" i="14"/>
  <c r="D23" i="27" l="1"/>
  <c r="E23" i="27" s="1"/>
  <c r="D21" i="27"/>
  <c r="E21" i="27" s="1"/>
  <c r="D22" i="27"/>
  <c r="E22" i="27" s="1"/>
  <c r="D19" i="27"/>
  <c r="E19" i="27" s="1"/>
  <c r="D17" i="27"/>
  <c r="E17" i="27" s="1"/>
  <c r="D15" i="27"/>
  <c r="E15" i="27" s="1"/>
  <c r="D14" i="27"/>
  <c r="E14" i="27" s="1"/>
  <c r="D9" i="27"/>
  <c r="E9" i="27" s="1"/>
  <c r="D13" i="27"/>
  <c r="E13" i="27" s="1"/>
  <c r="B21" i="27"/>
  <c r="C21" i="27" s="1"/>
  <c r="B19" i="27"/>
  <c r="C19" i="27" s="1"/>
  <c r="B11" i="27"/>
  <c r="C11" i="27" s="1"/>
  <c r="B10" i="27"/>
  <c r="C10" i="27" s="1"/>
  <c r="D24" i="27"/>
  <c r="E24" i="27" s="1"/>
  <c r="B17" i="27"/>
  <c r="C17" i="27" s="1"/>
  <c r="B8" i="27"/>
  <c r="C8" i="27" s="1"/>
  <c r="B24" i="27"/>
  <c r="C24" i="27" s="1"/>
  <c r="B9" i="27"/>
  <c r="C9" i="27" s="1"/>
  <c r="B13" i="27"/>
  <c r="C13" i="27" s="1"/>
  <c r="J25" i="27"/>
  <c r="K25" i="27"/>
  <c r="B12" i="27"/>
  <c r="C12" i="27" s="1"/>
  <c r="B16" i="27"/>
  <c r="C16" i="27" s="1"/>
  <c r="B20" i="27"/>
  <c r="C20" i="27" s="1"/>
  <c r="D12" i="27"/>
  <c r="E12" i="27" s="1"/>
  <c r="D16" i="27"/>
  <c r="E16" i="27" s="1"/>
  <c r="D20" i="27"/>
  <c r="E20" i="27" s="1"/>
  <c r="H25" i="27"/>
  <c r="I25" i="27"/>
  <c r="D7" i="27"/>
  <c r="E7" i="27" s="1"/>
  <c r="B7" i="27"/>
  <c r="C7" i="27" s="1"/>
  <c r="D25" i="14"/>
  <c r="E25" i="14" s="1"/>
  <c r="C25" i="14" s="1"/>
  <c r="D25" i="27" l="1"/>
  <c r="E25" i="27" s="1"/>
  <c r="C25" i="27" s="1"/>
  <c r="F6" i="23" l="1"/>
  <c r="E6" i="23"/>
  <c r="D6" i="23"/>
  <c r="C6" i="23"/>
  <c r="B6" i="23"/>
  <c r="F6" i="19"/>
  <c r="E6" i="19"/>
  <c r="D6" i="19"/>
  <c r="B6" i="19"/>
  <c r="C6" i="19"/>
  <c r="H25" i="6" l="1"/>
  <c r="I25" i="6"/>
  <c r="J25" i="6"/>
  <c r="L25" i="6" l="1"/>
  <c r="C25" i="6" s="1"/>
  <c r="K25" i="6"/>
  <c r="M25" i="6"/>
  <c r="D25" i="6" s="1"/>
  <c r="D24" i="6"/>
  <c r="C24" i="6"/>
  <c r="B24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D7" i="6"/>
  <c r="C7" i="6"/>
  <c r="B7" i="6"/>
  <c r="B25" i="6" l="1"/>
  <c r="O22" i="1"/>
  <c r="O27" i="1" l="1"/>
  <c r="J23" i="7"/>
  <c r="C6" i="9" l="1"/>
  <c r="C5" i="9"/>
  <c r="J27" i="3" l="1"/>
  <c r="N25" i="6" l="1"/>
  <c r="C17" i="9" l="1"/>
  <c r="C16" i="9"/>
  <c r="C15" i="9"/>
  <c r="C14" i="9"/>
  <c r="C13" i="9"/>
  <c r="C12" i="9"/>
  <c r="C11" i="9"/>
  <c r="C10" i="9"/>
  <c r="C9" i="9"/>
  <c r="C8" i="9"/>
  <c r="C7" i="9"/>
  <c r="C4" i="9" l="1"/>
  <c r="E26" i="10" l="1"/>
  <c r="B26" i="10" s="1"/>
  <c r="E38" i="7" l="1"/>
  <c r="B38" i="7"/>
  <c r="B9" i="10"/>
  <c r="B10" i="10"/>
  <c r="B11" i="10"/>
  <c r="B12" i="10"/>
  <c r="B13" i="10"/>
  <c r="B14" i="10"/>
  <c r="B15" i="10"/>
  <c r="B16" i="10"/>
  <c r="B18" i="10"/>
  <c r="B19" i="10"/>
  <c r="B20" i="10"/>
  <c r="B21" i="10"/>
  <c r="B22" i="10"/>
  <c r="B23" i="10"/>
  <c r="B24" i="10"/>
  <c r="B25" i="10"/>
  <c r="B8" i="10"/>
  <c r="F25" i="10" l="1"/>
  <c r="H24" i="10"/>
  <c r="F23" i="10"/>
  <c r="H22" i="10"/>
  <c r="H21" i="10"/>
  <c r="F20" i="10"/>
  <c r="H19" i="10"/>
  <c r="F18" i="10"/>
  <c r="H16" i="10"/>
  <c r="F15" i="10"/>
  <c r="H14" i="10"/>
  <c r="F13" i="10"/>
  <c r="H12" i="10"/>
  <c r="F11" i="10"/>
  <c r="H10" i="10"/>
  <c r="F9" i="10"/>
  <c r="H8" i="10"/>
  <c r="H26" i="10"/>
  <c r="F38" i="7"/>
  <c r="D23" i="10"/>
  <c r="D20" i="10"/>
  <c r="D18" i="10"/>
  <c r="D15" i="10"/>
  <c r="D13" i="10"/>
  <c r="D11" i="10"/>
  <c r="D9" i="10"/>
  <c r="F24" i="10"/>
  <c r="F22" i="10"/>
  <c r="F21" i="10"/>
  <c r="F19" i="10"/>
  <c r="F16" i="10"/>
  <c r="F14" i="10"/>
  <c r="F12" i="10"/>
  <c r="F10" i="10"/>
  <c r="H25" i="10"/>
  <c r="H23" i="10"/>
  <c r="H20" i="10"/>
  <c r="H18" i="10"/>
  <c r="H15" i="10"/>
  <c r="H13" i="10"/>
  <c r="H11" i="10"/>
  <c r="H9" i="10"/>
  <c r="D24" i="10"/>
  <c r="D22" i="10"/>
  <c r="D21" i="10"/>
  <c r="D19" i="10"/>
  <c r="D16" i="10"/>
  <c r="D14" i="10"/>
  <c r="D12" i="10"/>
  <c r="D10" i="10"/>
  <c r="D26" i="10"/>
  <c r="F26" i="10"/>
  <c r="F8" i="10"/>
  <c r="D8" i="10"/>
  <c r="H25" i="7" l="1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C38" i="7" l="1"/>
  <c r="D38" i="7" s="1"/>
  <c r="D28" i="7"/>
</calcChain>
</file>

<file path=xl/sharedStrings.xml><?xml version="1.0" encoding="utf-8"?>
<sst xmlns="http://schemas.openxmlformats.org/spreadsheetml/2006/main" count="639" uniqueCount="231">
  <si>
    <t xml:space="preserve">Totalt </t>
  </si>
  <si>
    <t>Nærings-</t>
  </si>
  <si>
    <t>Institutt-</t>
  </si>
  <si>
    <t>Universitets- og</t>
  </si>
  <si>
    <t>Mill. kr</t>
  </si>
  <si>
    <t>sektoren</t>
  </si>
  <si>
    <t>høgskolesektoren</t>
  </si>
  <si>
    <t>Kr</t>
  </si>
  <si>
    <t>Fylke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</si>
  <si>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</si>
  <si>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</si>
  <si>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</si>
  <si>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</si>
  <si>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</si>
  <si>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</si>
  <si>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</si>
  <si>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</si>
  <si>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Agderfylkene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</si>
  <si>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</si>
  <si>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</si>
  <si>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</si>
  <si>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</si>
  <si>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</si>
  <si>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</si>
  <si>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</si>
  <si>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</si>
  <si>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</si>
  <si>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Svalbard</t>
  </si>
  <si>
    <t>..</t>
  </si>
  <si>
    <t>Totalt</t>
  </si>
  <si>
    <t>Kilde: NIFU, SSB/FoU-statistikk</t>
  </si>
  <si>
    <t>Offentlige kilder</t>
  </si>
  <si>
    <t>Utlandet</t>
  </si>
  <si>
    <t>Andre</t>
  </si>
  <si>
    <t>Aust-Agder</t>
  </si>
  <si>
    <t>Vest-Agder</t>
  </si>
  <si>
    <t>Personalgruppe</t>
  </si>
  <si>
    <t>Totale</t>
  </si>
  <si>
    <t>Forskere/faglig</t>
  </si>
  <si>
    <t>FoU-årsverk</t>
  </si>
  <si>
    <t xml:space="preserve">Svalbard 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</si>
  <si>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som et sannsynlighetsutvalg.</t>
    </r>
  </si>
  <si>
    <t>Kilde: NIFU , SSB/FoU-statistikk</t>
  </si>
  <si>
    <t xml:space="preserve">
FoU-personale
Antall</t>
  </si>
  <si>
    <t>FoU-årsverk Antall</t>
  </si>
  <si>
    <t>Kilde: SSB/FoU-statistikk</t>
  </si>
  <si>
    <t xml:space="preserve">   I alt-verdiene for de enkelte variablene (beregnet med nasjonale vekter) vil dermed avvike noe fra summene av fylker og region.</t>
  </si>
  <si>
    <t>Region/fylke</t>
  </si>
  <si>
    <t>Instituttsektoren</t>
  </si>
  <si>
    <t>Universitets- og høgskolesektoren</t>
  </si>
  <si>
    <t>Totalt FoU-personale</t>
  </si>
  <si>
    <t>Forskere/faglig personale</t>
  </si>
  <si>
    <t>Forskere/faglig personale per 1000 sysselsatte</t>
  </si>
  <si>
    <t>Antall sysselsatte med høyere utdanning</t>
  </si>
  <si>
    <t>Andel sysselsatte med høyere utdanning</t>
  </si>
  <si>
    <t>Nummer</t>
  </si>
  <si>
    <t>Navn</t>
  </si>
  <si>
    <t>A.13.1</t>
  </si>
  <si>
    <t>A.13.2</t>
  </si>
  <si>
    <t>Tabell A.13.1</t>
  </si>
  <si>
    <t>Tabell A.13.2</t>
  </si>
  <si>
    <t>Tabell A.13.3</t>
  </si>
  <si>
    <t>Prosent</t>
  </si>
  <si>
    <t>Tabell A.13.4</t>
  </si>
  <si>
    <t>Tabell A.13.8</t>
  </si>
  <si>
    <t>Tabell A.13.9</t>
  </si>
  <si>
    <t>Tabell A.13.10</t>
  </si>
  <si>
    <t>A.13.3</t>
  </si>
  <si>
    <t>A.13.4</t>
  </si>
  <si>
    <t>A.13.5</t>
  </si>
  <si>
    <t>A.13.6</t>
  </si>
  <si>
    <t>A.13.8</t>
  </si>
  <si>
    <t>A.13.9</t>
  </si>
  <si>
    <t>A.13.10</t>
  </si>
  <si>
    <t>Tabell A.13.5</t>
  </si>
  <si>
    <t>A.13.11</t>
  </si>
  <si>
    <t>FoU-utgifter
Mill. kr</t>
  </si>
  <si>
    <t>I alt</t>
  </si>
  <si>
    <t>Kilde: NIFU/FoU-statistikk</t>
  </si>
  <si>
    <t>FoU-årsverk utført av forskere/faglig personale
Antall</t>
  </si>
  <si>
    <t>Forskere/faglig personale
Antall</t>
  </si>
  <si>
    <t xml:space="preserve">Antall sysselsatte, forskere/faglig personale per sysselsatt og sysselsatte med </t>
  </si>
  <si>
    <t>Innovasjons- aktivitet (PP)</t>
  </si>
  <si>
    <t>Produkt- eller prosess- innovasjon</t>
  </si>
  <si>
    <t>Produkt- innovasjon</t>
  </si>
  <si>
    <t>Produkt- innovasjon for markedet</t>
  </si>
  <si>
    <t>Prosess- innovasjon</t>
  </si>
  <si>
    <t>Både produkt- og prosess- innovasjon</t>
  </si>
  <si>
    <t>Ansatte i innovative bedrifter</t>
  </si>
  <si>
    <t>Innovasjons- samarbeid</t>
  </si>
  <si>
    <t>Samarbeid lokalt/ regionalt i Norge</t>
  </si>
  <si>
    <t>Samarbeid i Norge</t>
  </si>
  <si>
    <t>Sum</t>
  </si>
  <si>
    <t>Prosent av populasjonen</t>
  </si>
  <si>
    <t>Prosent av alle ansatte</t>
  </si>
  <si>
    <t>Prosent av bedrifter med innovasjons- aktivitet</t>
  </si>
  <si>
    <t>Prosent av bedrifter med samarbeid</t>
  </si>
  <si>
    <t xml:space="preserve">
Egenutført FoU i næringslivet
Mill. kr </t>
  </si>
  <si>
    <t xml:space="preserve">Offentlige </t>
  </si>
  <si>
    <t>midler totalt</t>
  </si>
  <si>
    <t>Med doktorgrad</t>
  </si>
  <si>
    <t>Forskere/ faglig personale</t>
  </si>
  <si>
    <t>Teknisk/administ-</t>
  </si>
  <si>
    <t>rativt personale</t>
  </si>
  <si>
    <t>Internasjonalt samarbeid</t>
  </si>
  <si>
    <t>Merknad</t>
  </si>
  <si>
    <t>Andel kvinner av totalt FoU-personale</t>
  </si>
  <si>
    <t>Andel kvinner av forskere/ faglig personale</t>
  </si>
  <si>
    <t>Løpende priser</t>
  </si>
  <si>
    <r>
      <t>I alt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</si>
  <si>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1  </t>
    </r>
    <r>
      <rPr>
        <sz val="8"/>
        <color indexed="8"/>
        <rFont val="Arial"/>
        <family val="2"/>
      </rPr>
      <t>Ved regionalisering beregnes det nye vekter for den delen av datamaterialet som trekkes ut som et sannsynlighetsutvalg.</t>
    </r>
  </si>
  <si>
    <t xml:space="preserve">Institutt-sektoren
Mill. kr </t>
  </si>
  <si>
    <t xml:space="preserve">Universitets- og høgskole-sektoren
Mill. kr </t>
  </si>
  <si>
    <t xml:space="preserve">
Totale
FoU-utgifter
Mill. kr </t>
  </si>
  <si>
    <t>Kilde: SSB/NIFU, FoU-statistikk</t>
  </si>
  <si>
    <t>Totale FoU-utgifter som andel av brutto-produkt
Prosent</t>
  </si>
  <si>
    <t>Egenutført FoU i næringslivet som andel av brutto-produkt
Prosent</t>
  </si>
  <si>
    <t>FoU-utgifter i institutt-sektoren som andel av brutto-produkt
Prosent</t>
  </si>
  <si>
    <t>FoU-utgifter i  UoH-sektoren som andel  av brutto-produkt
Prosent</t>
  </si>
  <si>
    <t>A.13.7a</t>
  </si>
  <si>
    <t>A.13.7b</t>
  </si>
  <si>
    <t>A.13.7c</t>
  </si>
  <si>
    <t>A.13.7d</t>
  </si>
  <si>
    <t>Tabell A.13.7a</t>
  </si>
  <si>
    <t>Tabell A.13.7b</t>
  </si>
  <si>
    <t>Tabell A.13.7c</t>
  </si>
  <si>
    <t>Tabell A.13.7d</t>
  </si>
  <si>
    <t>Tabell A.13.11</t>
  </si>
  <si>
    <r>
      <t>Næringslivet</t>
    </r>
    <r>
      <rPr>
        <vertAlign val="superscript"/>
        <sz val="11"/>
        <rFont val="Arial"/>
        <family val="2"/>
      </rPr>
      <t>1</t>
    </r>
  </si>
  <si>
    <t>Befolkning fra stat. Årbok 2010</t>
  </si>
  <si>
    <t xml:space="preserve">Per </t>
  </si>
  <si>
    <t>fylker vil all FoU-aktivitet være registrert i fylket hvor hovedkontoret ligger.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</si>
  <si>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</si>
  <si>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Hovedstadsregionen</t>
  </si>
  <si>
    <t>Oslofjordsregionen</t>
  </si>
  <si>
    <t>Innlandet</t>
  </si>
  <si>
    <t>Vestlandet</t>
  </si>
  <si>
    <t>Midt-Norge</t>
  </si>
  <si>
    <t>Nord-Norge</t>
  </si>
  <si>
    <t>Totale FoU-årsverk per 1 000 innbyggere</t>
  </si>
  <si>
    <r>
      <t>Antall sysselsatte</t>
    </r>
    <r>
      <rPr>
        <vertAlign val="superscript"/>
        <sz val="11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</si>
  <si>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Helseforetak med universitetssykehusfunksjoner er ikke inkludert, og presenteres sammen med helseforetak uten universitetssykehusfunksjoner i tabell 13.7.d.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</si>
  <si>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Helseforetak uten universitetssykehusfunksjoner er ikke inkludert, og presenteres sammen med helseforetak med universitetssykehusfunksjoner i tabell 13.7.d.</t>
    </r>
  </si>
  <si>
    <r>
      <t>Antall bedrifter i populasjonen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</si>
  <si>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</t>
    </r>
  </si>
  <si>
    <t>Næringslivet</t>
  </si>
  <si>
    <t>Mill.kr</t>
  </si>
  <si>
    <r>
      <t xml:space="preserve">
Totalt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 </t>
    </r>
  </si>
  <si>
    <r>
      <t xml:space="preserve">
Innkjøpt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</t>
    </r>
  </si>
  <si>
    <r>
      <t>Andel av bedrifter med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
Prosent</t>
    </r>
  </si>
  <si>
    <t>FoU-årsverk i næringslivet omfatter foretak med 10+ sysselsatte.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</si>
  <si>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5-9 ansatte.</t>
    </r>
  </si>
  <si>
    <t>vil dermed avvike noe fra summene av fylker og region. FoU-utgifter i næringslivet omfatter i denne tabellen foretak med 10+ sysselsatte for alle år.</t>
  </si>
  <si>
    <t>innbygger</t>
  </si>
  <si>
    <t>FoU-utgifter per innbygger</t>
  </si>
  <si>
    <r>
      <rPr>
        <sz val="8"/>
        <color indexed="8"/>
        <rFont val="Calibri"/>
        <family val="2"/>
      </rPr>
      <t xml:space="preserve">¹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</si>
  <si>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r>
      <rPr>
        <sz val="10"/>
        <rFont val="Arial"/>
        <family val="2"/>
      </rPr>
      <t xml:space="preserve">²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</si>
  <si>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personale²</t>
  </si>
  <si>
    <t>Faste 2010-priser</t>
  </si>
  <si>
    <t>Universitets- og
høgskolesektoren</t>
  </si>
  <si>
    <t>Innb</t>
  </si>
  <si>
    <t xml:space="preserve">NB! FoU-utgifter ved universiteter og høgskoler kartlegges kun i oddetallsår, men det beregnes årlige totaltall. FoU-personalet kartlegges årlig. Universitetssykehusene kartlegges årlig.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</si>
  <si>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</si>
  <si>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t xml:space="preserve">
FoU-personale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Antall</t>
    </r>
  </si>
  <si>
    <r>
      <t>FoU-årsverk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</si>
  <si>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FoU-årsverk utført av personale med høyere utdanning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</si>
  <si>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Totalt</t>
    </r>
    <r>
      <rPr>
        <b/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</si>
  <si>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Enkelte virksomheter tilhørende på Svalbard, kontinentalsokkelen, etc. er inkludert i totalene men ikke spesifisert i tabellen.</t>
    </r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</si>
  <si>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</si>
  <si>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</si>
  <si>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</si>
  <si>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</si>
  <si>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</si>
  <si>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</si>
  <si>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</si>
  <si>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</si>
  <si>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</si>
  <si>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</si>
  <si>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</si>
  <si>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</si>
  <si>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</si>
  <si>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</si>
  <si>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</si>
  <si>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</si>
  <si>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</si>
  <si>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 Romsa</t>
  </si>
  <si>
    <t>20 Finnmark Finnmárku</t>
  </si>
  <si>
    <t>Innbyggere 01.01.2015</t>
  </si>
  <si>
    <t>Andre kilder²</t>
  </si>
  <si>
    <t>² Omfatter private fond, gaver, egne inntekter og SkatteFUNN i næringslivet.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</si>
  <si>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Ved regionalisering beregnes det nye vekter for den delen av datamaterialet som trekkes ut som et sannsynlighetsutvalg. I alt-verdiene for de enkelte variablene (beregnet med nasjonale vekter)</t>
    </r>
  </si>
  <si>
    <t>Brutto-produkt² (basisverdi)
Mill. kr</t>
  </si>
  <si>
    <r>
      <t>livet</t>
    </r>
    <r>
      <rPr>
        <vertAlign val="superscript"/>
        <sz val="11"/>
        <rFont val="Arial"/>
        <family val="2"/>
      </rPr>
      <t>2</t>
    </r>
  </si>
  <si>
    <r>
      <t xml:space="preserve">2  </t>
    </r>
    <r>
      <rPr>
        <sz val="8"/>
        <rFont val="Arial"/>
        <family val="2"/>
      </rPr>
      <t>Ved regionalisering beregnes det nye vekter for den delen av datamaterialet som trekkes ut som et sannsynlighetsutvalg. I alt-verdiene for de enkelte variablene (beregnet med nasjonale vekter)</t>
    </r>
  </si>
  <si>
    <t>Forskere/faglig personale² per 1000 sysselsatte i næringslivet</t>
  </si>
  <si>
    <r>
      <t>FoU per sysselsatt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i næringslivet 1000 kr</t>
    </r>
  </si>
  <si>
    <t>Andel menn av totalt FoU-personale</t>
  </si>
  <si>
    <t>Andel menn av forskere/ faglig personale</t>
  </si>
  <si>
    <t>Tabell A.13.6a</t>
  </si>
  <si>
    <t>Tabell A.13.6b</t>
  </si>
  <si>
    <t>Næringslivets innovasjonsvirksomhet etter fylke i 2014-2016.</t>
  </si>
  <si>
    <t>Kilde: SSB/Innovasjonsundersøkelsen 2016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</si>
  <si>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</si>
  <si>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A.13 Regional FoU-statistikk 2017.</t>
  </si>
  <si>
    <t>Sist oppdatert 21.03.2019</t>
  </si>
  <si>
    <t>Innbyggere 01.01.2017</t>
  </si>
  <si>
    <t>Trøndelag</t>
  </si>
  <si>
    <t>Totalt FoU-personale, forskere/faglig personale og personale med doktorgrad etter fylke og sektor for utførelse i 2017.</t>
  </si>
  <si>
    <t>-</t>
  </si>
  <si>
    <t>Sist oppdatert 04.01.2019</t>
  </si>
  <si>
    <t>Hovedtall for instituttsektorens¹ FoU-virksomhet etter fylke i 2017.</t>
  </si>
  <si>
    <r>
      <t>Hovedtall for universitets- og høgskolesektorens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FoU-virksomhet etter fylke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i 2017.</t>
    </r>
  </si>
  <si>
    <r>
      <t>Hovedtall for helseforetakenes FoU-virksomhet etter fylke i 2017.</t>
    </r>
    <r>
      <rPr>
        <b/>
        <sz val="12"/>
        <color indexed="12"/>
        <rFont val="Calibri"/>
        <family val="2"/>
      </rPr>
      <t>¹</t>
    </r>
  </si>
  <si>
    <t>Totale FoU-utgifter etter finansieringskilde og fylke for utførende enhet¹ i 2017.</t>
  </si>
  <si>
    <t>FoU-utgifter finansiert av offentlige midler etter sektor for utførelse  i 2017. Mill. kr og prosent.</t>
  </si>
  <si>
    <t>Kvinnelig FoU-personale og forskerpersonale etter fylke og utførende sektor  i 2017.</t>
  </si>
  <si>
    <t>Mannlig FoU-personale og forskerpersonale etter fylke og utførende sektor  i 2017.</t>
  </si>
  <si>
    <t>Hovedtall for næringslivets FoU-virksomhet etter fylke i 2017.</t>
  </si>
  <si>
    <t xml:space="preserve">høyere utdanning etter fylke i 2017. </t>
  </si>
  <si>
    <t>Totale FoU-utgifter i 2017 etter sektor for utførelse, og FoU-utgifter per innbygger, etter forskningsfondsregion og fylke. Mill. kr</t>
  </si>
  <si>
    <t>Sist oppdatert 26.03.2019</t>
  </si>
  <si>
    <t>Sist oppdatert 27.03.2019</t>
  </si>
  <si>
    <t>FoU-årsverk¹ i 2007, 2011 og 2017 etter fylke, samt etter personalgruppe og per 1 000 innbyggere i 2017.</t>
  </si>
  <si>
    <t>Sist oppdatert 28.03.2019</t>
  </si>
  <si>
    <r>
      <t>FoU-utgifter som andel av regionalt nasjonalregnskap etter fylke og utførende sektor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 i 2017.</t>
    </r>
  </si>
  <si>
    <t>² Bruttoprodukt i basisverdi for 2017.</t>
  </si>
  <si>
    <t>Sist oppdatert 16.04.2018. Oppdateres innen 1. oktober 2019.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</si>
  <si>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</si>
  <si>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Sysselsatte etter bosted i 4. kvartal 2017.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</si>
  <si>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For de helseforetakene som har virksomhet i flere fylker vil all FoU-årsverk være registrert i fylket hvor hovedkontoret ligger.</t>
    </r>
  </si>
  <si>
    <r>
      <t>Totale FoU-utgifter i 2007, 2011 og 2017 i løpende og faste 2010-priser etter fylke, samt 2017 etter sektor for utførelse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per innbygger.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</si>
</sst>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 * #,##0_ ;_ * \-#,##0_ ;_ * &quot;-&quot;??_ ;_ @_ "/>
    <numFmt numFmtId="168" formatCode="0.0"/>
    <numFmt numFmtId="169" formatCode="0.0\ %"/>
    <numFmt numFmtId="170" formatCode="#,##0.000"/>
    <numFmt numFmtId="171" formatCode="_ * #,##0.0000_ ;_ * \-#,##0.0000_ ;_ * &quot;-&quot;??_ ;_ @_ "/>
    <numFmt numFmtId="172" formatCode="_-* #,##0.0000_-;\-* #,##0.0000_-;_-* &quot;-&quot;????_-;_-@_-"/>
    <numFmt numFmtId="173" formatCode="_ * #,##0.000_ ;_ * \-#,##0.000_ ;_ * &quot;-&quot;??_ ;_ @_ "/>
    <numFmt numFmtId="174" formatCode="#,##0;\-#,##0;\-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7"/>
      <name val="Courier New"/>
      <family val="3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4"/>
      <color indexed="10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0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Verdana"/>
      <family val="2"/>
    </font>
    <font>
      <vertAlign val="superscript"/>
      <sz val="10"/>
      <color indexed="8"/>
      <name val="Arial"/>
      <family val="2"/>
    </font>
    <font>
      <i/>
      <u/>
      <sz val="10"/>
      <color theme="10"/>
      <name val="Arial"/>
      <family val="2"/>
    </font>
    <font>
      <b/>
      <sz val="12"/>
      <color indexed="12"/>
      <name val="Calibri"/>
      <family val="2"/>
    </font>
    <font>
      <sz val="8"/>
      <color indexed="8"/>
      <name val="Calibri"/>
      <family val="2"/>
    </font>
    <font>
      <i/>
      <sz val="8"/>
      <color rgb="FFFF000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</font>
    <font>
      <b/>
      <i/>
      <sz val="10"/>
      <color indexed="8"/>
      <name val="Arial"/>
      <family val="2"/>
    </font>
    <font>
      <b/>
      <sz val="10"/>
      <color theme="0"/>
      <name val="Verdana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68">
    <xf numFmtId="0" fontId="0" fillId="3" borderId="0"/>
    <xf numFmtId="164" fontId="10" fillId="0" borderId="0" applyFont="0" applyFill="0" applyBorder="0" applyAlignment="0" applyProtection="0"/>
    <xf numFmtId="0" fontId="5" fillId="0" borderId="0"/>
    <xf numFmtId="0" fontId="7" fillId="0" borderId="0">
      <alignment horizontal="left"/>
    </xf>
    <xf numFmtId="0" fontId="8" fillId="0" borderId="1">
      <alignment horizontal="right" vertical="center"/>
    </xf>
    <xf numFmtId="0" fontId="10" fillId="0" borderId="5">
      <alignment vertical="center"/>
    </xf>
    <xf numFmtId="1" fontId="13" fillId="0" borderId="5"/>
    <xf numFmtId="0" fontId="14" fillId="0" borderId="0"/>
    <xf numFmtId="0" fontId="16" fillId="0" borderId="0"/>
    <xf numFmtId="0" fontId="22" fillId="0" borderId="0"/>
    <xf numFmtId="0" fontId="23" fillId="0" borderId="0"/>
    <xf numFmtId="164" fontId="10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6" applyNumberFormat="0" applyAlignment="0" applyProtection="0"/>
    <xf numFmtId="0" fontId="32" fillId="23" borderId="17" applyNumberFormat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9" borderId="16" applyNumberFormat="0" applyAlignment="0" applyProtection="0"/>
    <xf numFmtId="0" fontId="39" fillId="0" borderId="21" applyNumberFormat="0" applyFill="0" applyAlignment="0" applyProtection="0"/>
    <xf numFmtId="0" fontId="40" fillId="24" borderId="0" applyNumberFormat="0" applyBorder="0" applyAlignment="0" applyProtection="0"/>
    <xf numFmtId="0" fontId="10" fillId="25" borderId="22" applyNumberFormat="0" applyFont="0" applyAlignment="0" applyProtection="0"/>
    <xf numFmtId="0" fontId="41" fillId="22" borderId="23" applyNumberFormat="0" applyAlignment="0" applyProtection="0"/>
    <xf numFmtId="0" fontId="10" fillId="0" borderId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7" fillId="0" borderId="53" applyNumberFormat="0" applyFill="0" applyAlignment="0" applyProtection="0"/>
    <xf numFmtId="0" fontId="68" fillId="0" borderId="54" applyNumberFormat="0" applyFill="0" applyAlignment="0" applyProtection="0"/>
    <xf numFmtId="0" fontId="69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27" borderId="0" applyNumberFormat="0" applyBorder="0" applyAlignment="0" applyProtection="0"/>
    <xf numFmtId="0" fontId="71" fillId="28" borderId="0" applyNumberFormat="0" applyBorder="0" applyAlignment="0" applyProtection="0"/>
    <xf numFmtId="0" fontId="72" fillId="29" borderId="0" applyNumberFormat="0" applyBorder="0" applyAlignment="0" applyProtection="0"/>
    <xf numFmtId="0" fontId="73" fillId="30" borderId="56" applyNumberFormat="0" applyAlignment="0" applyProtection="0"/>
    <xf numFmtId="0" fontId="74" fillId="31" borderId="57" applyNumberFormat="0" applyAlignment="0" applyProtection="0"/>
    <xf numFmtId="0" fontId="75" fillId="31" borderId="56" applyNumberFormat="0" applyAlignment="0" applyProtection="0"/>
    <xf numFmtId="0" fontId="76" fillId="0" borderId="58" applyNumberFormat="0" applyFill="0" applyAlignment="0" applyProtection="0"/>
    <xf numFmtId="0" fontId="77" fillId="32" borderId="59" applyNumberForma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61" applyNumberFormat="0" applyFill="0" applyAlignment="0" applyProtection="0"/>
    <xf numFmtId="0" fontId="8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81" fillId="57" borderId="0" applyNumberFormat="0" applyBorder="0" applyAlignment="0" applyProtection="0"/>
    <xf numFmtId="0" fontId="82" fillId="0" borderId="0" applyNumberFormat="0" applyFill="0" applyBorder="0" applyAlignment="0" applyProtection="0"/>
    <xf numFmtId="0" fontId="3" fillId="33" borderId="60" applyNumberFormat="0" applyFont="0" applyAlignment="0" applyProtection="0"/>
    <xf numFmtId="0" fontId="83" fillId="0" borderId="0" applyNumberFormat="0" applyFill="0" applyBorder="0" applyAlignment="0" applyProtection="0"/>
    <xf numFmtId="0" fontId="2" fillId="33" borderId="60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60" applyNumberFormat="0" applyFont="0" applyAlignment="0" applyProtection="0"/>
    <xf numFmtId="0" fontId="1" fillId="33" borderId="60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60" applyNumberFormat="0" applyFont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9" fontId="84" fillId="0" borderId="0" applyFont="0" applyFill="0" applyBorder="0" applyAlignment="0" applyProtection="0"/>
    <xf numFmtId="0" fontId="10" fillId="0" borderId="0"/>
    <xf numFmtId="0" fontId="10" fillId="3" borderId="0"/>
  </cellStyleXfs>
  <cellXfs count="425">
    <xf numFmtId="0" fontId="0" fillId="3" borderId="0" xfId="0"/>
    <xf numFmtId="0" fontId="4" fillId="2" borderId="0" xfId="0" applyFont="1" applyFill="1"/>
    <xf numFmtId="0" fontId="0" fillId="2" borderId="0" xfId="0" applyFill="1"/>
    <xf numFmtId="0" fontId="0" fillId="2" borderId="0" xfId="0" applyFill="1" applyBorder="1"/>
    <xf numFmtId="0" fontId="6" fillId="2" borderId="0" xfId="2" applyFont="1" applyFill="1"/>
    <xf numFmtId="0" fontId="6" fillId="2" borderId="0" xfId="0" applyFont="1" applyFill="1"/>
    <xf numFmtId="0" fontId="7" fillId="2" borderId="0" xfId="3" applyFont="1" applyFill="1" applyAlignment="1">
      <alignment horizontal="left"/>
    </xf>
    <xf numFmtId="0" fontId="7" fillId="2" borderId="0" xfId="3" applyFill="1" applyAlignment="1">
      <alignment horizontal="left"/>
    </xf>
    <xf numFmtId="0" fontId="7" fillId="2" borderId="0" xfId="3" applyFont="1" applyFill="1">
      <alignment horizontal="left"/>
    </xf>
    <xf numFmtId="0" fontId="7" fillId="2" borderId="0" xfId="3" applyFill="1">
      <alignment horizontal="left"/>
    </xf>
    <xf numFmtId="0" fontId="8" fillId="2" borderId="2" xfId="4" applyFont="1" applyFill="1" applyBorder="1" applyAlignment="1">
      <alignment horizontal="left"/>
    </xf>
    <xf numFmtId="0" fontId="8" fillId="2" borderId="3" xfId="4" applyFont="1" applyFill="1" applyBorder="1" applyAlignment="1">
      <alignment horizontal="right" wrapText="1"/>
    </xf>
    <xf numFmtId="0" fontId="8" fillId="2" borderId="5" xfId="4" applyFont="1" applyFill="1" applyBorder="1" applyAlignment="1">
      <alignment horizontal="left"/>
    </xf>
    <xf numFmtId="0" fontId="8" fillId="2" borderId="6" xfId="4" applyFont="1" applyFill="1" applyBorder="1" applyAlignment="1">
      <alignment horizontal="right" wrapText="1"/>
    </xf>
    <xf numFmtId="0" fontId="8" fillId="2" borderId="7" xfId="4" applyFont="1" applyFill="1" applyBorder="1" applyAlignment="1">
      <alignment horizontal="right" wrapText="1"/>
    </xf>
    <xf numFmtId="0" fontId="8" fillId="2" borderId="8" xfId="4" applyFont="1" applyFill="1" applyBorder="1" applyAlignment="1">
      <alignment horizontal="left"/>
    </xf>
    <xf numFmtId="0" fontId="8" fillId="2" borderId="9" xfId="4" applyFont="1" applyFill="1" applyBorder="1" applyAlignment="1">
      <alignment horizontal="right" wrapText="1"/>
    </xf>
    <xf numFmtId="0" fontId="8" fillId="2" borderId="10" xfId="4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/>
    </xf>
    <xf numFmtId="0" fontId="10" fillId="2" borderId="5" xfId="5" applyFill="1" applyBorder="1">
      <alignment vertical="center"/>
    </xf>
    <xf numFmtId="3" fontId="10" fillId="2" borderId="0" xfId="5" applyNumberFormat="1" applyFill="1" applyBorder="1" applyAlignment="1"/>
    <xf numFmtId="3" fontId="12" fillId="0" borderId="0" xfId="0" applyNumberFormat="1" applyFont="1" applyFill="1" applyBorder="1"/>
    <xf numFmtId="0" fontId="10" fillId="2" borderId="5" xfId="5" applyFont="1" applyFill="1" applyBorder="1">
      <alignment vertical="center"/>
    </xf>
    <xf numFmtId="0" fontId="10" fillId="2" borderId="0" xfId="5" applyFont="1" applyFill="1" applyBorder="1">
      <alignment vertical="center"/>
    </xf>
    <xf numFmtId="3" fontId="10" fillId="2" borderId="0" xfId="0" applyNumberFormat="1" applyFont="1" applyFill="1" applyBorder="1" applyAlignment="1">
      <alignment wrapText="1"/>
    </xf>
    <xf numFmtId="1" fontId="13" fillId="2" borderId="5" xfId="6" applyFill="1" applyBorder="1"/>
    <xf numFmtId="165" fontId="13" fillId="2" borderId="0" xfId="5" quotePrefix="1" applyNumberFormat="1" applyFont="1" applyFill="1" applyBorder="1" applyAlignment="1">
      <alignment horizontal="right" vertical="center"/>
    </xf>
    <xf numFmtId="3" fontId="13" fillId="2" borderId="0" xfId="5" quotePrefix="1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/>
    <xf numFmtId="166" fontId="13" fillId="2" borderId="0" xfId="0" applyNumberFormat="1" applyFont="1" applyFill="1" applyBorder="1"/>
    <xf numFmtId="167" fontId="13" fillId="2" borderId="0" xfId="1" applyNumberFormat="1" applyFont="1" applyFill="1" applyBorder="1"/>
    <xf numFmtId="0" fontId="14" fillId="2" borderId="0" xfId="7" applyFont="1" applyFill="1"/>
    <xf numFmtId="0" fontId="16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3" fontId="0" fillId="2" borderId="0" xfId="0" applyNumberFormat="1" applyFill="1"/>
    <xf numFmtId="0" fontId="10" fillId="2" borderId="0" xfId="0" applyFont="1" applyFill="1" applyBorder="1"/>
    <xf numFmtId="3" fontId="13" fillId="2" borderId="0" xfId="6" applyNumberFormat="1" applyFill="1" applyBorder="1"/>
    <xf numFmtId="0" fontId="0" fillId="3" borderId="0" xfId="0" applyBorder="1"/>
    <xf numFmtId="0" fontId="13" fillId="2" borderId="0" xfId="0" applyFont="1" applyFill="1" applyBorder="1"/>
    <xf numFmtId="0" fontId="20" fillId="2" borderId="0" xfId="0" applyFont="1" applyFill="1" applyBorder="1"/>
    <xf numFmtId="0" fontId="0" fillId="3" borderId="0" xfId="0" applyFill="1"/>
    <xf numFmtId="165" fontId="16" fillId="2" borderId="0" xfId="0" applyNumberFormat="1" applyFont="1" applyFill="1" applyBorder="1"/>
    <xf numFmtId="0" fontId="8" fillId="2" borderId="1" xfId="4" applyFont="1" applyFill="1" applyAlignment="1">
      <alignment horizontal="right" vertical="center"/>
    </xf>
    <xf numFmtId="0" fontId="8" fillId="2" borderId="12" xfId="4" applyFont="1" applyFill="1" applyBorder="1" applyAlignment="1">
      <alignment horizontal="right" vertical="center"/>
    </xf>
    <xf numFmtId="165" fontId="13" fillId="2" borderId="0" xfId="6" applyNumberFormat="1" applyFill="1" applyBorder="1"/>
    <xf numFmtId="0" fontId="19" fillId="2" borderId="0" xfId="0" applyFont="1" applyFill="1" applyBorder="1"/>
    <xf numFmtId="0" fontId="8" fillId="2" borderId="9" xfId="4" applyFill="1" applyBorder="1" applyAlignment="1">
      <alignment horizontal="right" vertical="top" wrapText="1"/>
    </xf>
    <xf numFmtId="168" fontId="10" fillId="2" borderId="0" xfId="5" applyNumberFormat="1" applyFont="1" applyFill="1" applyBorder="1" applyAlignment="1">
      <alignment horizontal="right" vertical="center"/>
    </xf>
    <xf numFmtId="168" fontId="16" fillId="2" borderId="0" xfId="0" applyNumberFormat="1" applyFont="1" applyFill="1" applyBorder="1"/>
    <xf numFmtId="0" fontId="21" fillId="2" borderId="0" xfId="0" applyFont="1" applyFill="1" applyBorder="1"/>
    <xf numFmtId="167" fontId="21" fillId="2" borderId="0" xfId="1" applyNumberFormat="1" applyFont="1" applyFill="1" applyBorder="1"/>
    <xf numFmtId="0" fontId="15" fillId="2" borderId="0" xfId="8" applyFont="1" applyFill="1" applyAlignment="1"/>
    <xf numFmtId="0" fontId="10" fillId="3" borderId="0" xfId="0" applyFont="1"/>
    <xf numFmtId="1" fontId="10" fillId="3" borderId="0" xfId="0" applyNumberFormat="1" applyFont="1"/>
    <xf numFmtId="0" fontId="6" fillId="3" borderId="0" xfId="0" applyFont="1"/>
    <xf numFmtId="0" fontId="24" fillId="3" borderId="0" xfId="0" applyFont="1"/>
    <xf numFmtId="1" fontId="24" fillId="3" borderId="0" xfId="0" applyNumberFormat="1" applyFont="1"/>
    <xf numFmtId="0" fontId="7" fillId="3" borderId="0" xfId="0" applyFont="1"/>
    <xf numFmtId="0" fontId="25" fillId="3" borderId="0" xfId="0" applyFont="1"/>
    <xf numFmtId="1" fontId="25" fillId="3" borderId="0" xfId="0" applyNumberFormat="1" applyFont="1"/>
    <xf numFmtId="0" fontId="10" fillId="3" borderId="0" xfId="0" applyFont="1" applyAlignment="1"/>
    <xf numFmtId="0" fontId="11" fillId="0" borderId="0" xfId="0" applyFont="1" applyFill="1"/>
    <xf numFmtId="0" fontId="12" fillId="0" borderId="0" xfId="0" applyFont="1" applyFill="1"/>
    <xf numFmtId="0" fontId="12" fillId="3" borderId="0" xfId="0" applyFont="1"/>
    <xf numFmtId="0" fontId="27" fillId="3" borderId="0" xfId="0" applyFont="1"/>
    <xf numFmtId="1" fontId="12" fillId="3" borderId="0" xfId="0" applyNumberFormat="1" applyFont="1"/>
    <xf numFmtId="0" fontId="4" fillId="2" borderId="0" xfId="0" applyFont="1" applyFill="1" applyBorder="1"/>
    <xf numFmtId="3" fontId="10" fillId="2" borderId="5" xfId="5" applyNumberFormat="1" applyFill="1" applyAlignment="1"/>
    <xf numFmtId="0" fontId="10" fillId="2" borderId="0" xfId="0" applyFont="1" applyFill="1" applyBorder="1" applyAlignment="1">
      <alignment wrapText="1"/>
    </xf>
    <xf numFmtId="0" fontId="10" fillId="2" borderId="0" xfId="5" applyFont="1" applyFill="1" applyBorder="1" applyAlignment="1">
      <alignment vertical="center"/>
    </xf>
    <xf numFmtId="0" fontId="10" fillId="2" borderId="0" xfId="5" applyFill="1" applyBorder="1">
      <alignment vertical="center"/>
    </xf>
    <xf numFmtId="3" fontId="10" fillId="2" borderId="5" xfId="5" applyNumberFormat="1" applyFill="1">
      <alignment vertical="center"/>
    </xf>
    <xf numFmtId="1" fontId="13" fillId="2" borderId="0" xfId="6" applyFill="1" applyBorder="1"/>
    <xf numFmtId="3" fontId="13" fillId="2" borderId="5" xfId="6" applyNumberFormat="1" applyFill="1"/>
    <xf numFmtId="3" fontId="13" fillId="2" borderId="0" xfId="0" applyNumberFormat="1" applyFont="1" applyFill="1" applyBorder="1"/>
    <xf numFmtId="0" fontId="8" fillId="2" borderId="13" xfId="4" applyFill="1" applyBorder="1" applyAlignment="1">
      <alignment horizontal="left"/>
    </xf>
    <xf numFmtId="0" fontId="8" fillId="2" borderId="25" xfId="4" applyFill="1" applyBorder="1" applyAlignment="1">
      <alignment horizontal="left"/>
    </xf>
    <xf numFmtId="0" fontId="8" fillId="2" borderId="1" xfId="4" applyFill="1" applyAlignment="1">
      <alignment horizontal="right" vertical="top" wrapText="1"/>
    </xf>
    <xf numFmtId="0" fontId="8" fillId="2" borderId="12" xfId="4" applyFill="1" applyBorder="1" applyAlignment="1">
      <alignment horizontal="right" vertical="top" wrapText="1"/>
    </xf>
    <xf numFmtId="1" fontId="25" fillId="3" borderId="0" xfId="0" applyNumberFormat="1" applyFont="1" applyBorder="1"/>
    <xf numFmtId="1" fontId="26" fillId="3" borderId="0" xfId="0" applyNumberFormat="1" applyFont="1" applyBorder="1"/>
    <xf numFmtId="0" fontId="45" fillId="3" borderId="0" xfId="0" applyFont="1" applyBorder="1"/>
    <xf numFmtId="3" fontId="13" fillId="2" borderId="5" xfId="5" applyNumberFormat="1" applyFont="1" applyFill="1" applyAlignment="1"/>
    <xf numFmtId="3" fontId="10" fillId="2" borderId="0" xfId="0" applyNumberFormat="1" applyFont="1" applyFill="1" applyBorder="1"/>
    <xf numFmtId="3" fontId="10" fillId="2" borderId="5" xfId="5" applyNumberFormat="1" applyFill="1" applyAlignment="1">
      <alignment horizontal="right" vertical="center"/>
    </xf>
    <xf numFmtId="3" fontId="10" fillId="2" borderId="6" xfId="0" applyNumberFormat="1" applyFont="1" applyFill="1" applyBorder="1" applyAlignment="1">
      <alignment horizontal="right"/>
    </xf>
    <xf numFmtId="0" fontId="6" fillId="0" borderId="0" xfId="2" applyFont="1"/>
    <xf numFmtId="0" fontId="13" fillId="3" borderId="26" xfId="0" applyFont="1" applyBorder="1"/>
    <xf numFmtId="0" fontId="0" fillId="3" borderId="15" xfId="0" applyBorder="1"/>
    <xf numFmtId="0" fontId="10" fillId="0" borderId="29" xfId="3" applyFont="1" applyBorder="1">
      <alignment horizontal="left"/>
    </xf>
    <xf numFmtId="3" fontId="13" fillId="2" borderId="6" xfId="6" applyNumberFormat="1" applyFill="1" applyBorder="1"/>
    <xf numFmtId="0" fontId="8" fillId="2" borderId="1" xfId="4" applyFill="1" applyBorder="1" applyAlignment="1">
      <alignment horizontal="right" vertical="top" wrapText="1"/>
    </xf>
    <xf numFmtId="0" fontId="46" fillId="0" borderId="0" xfId="54"/>
    <xf numFmtId="3" fontId="13" fillId="2" borderId="7" xfId="6" applyNumberFormat="1" applyFill="1" applyBorder="1"/>
    <xf numFmtId="0" fontId="8" fillId="2" borderId="14" xfId="4" applyFill="1" applyBorder="1" applyAlignment="1">
      <alignment horizontal="left"/>
    </xf>
    <xf numFmtId="3" fontId="10" fillId="2" borderId="6" xfId="5" applyNumberFormat="1" applyFill="1" applyBorder="1" applyAlignment="1">
      <alignment horizontal="right" vertical="center"/>
    </xf>
    <xf numFmtId="0" fontId="10" fillId="26" borderId="0" xfId="0" applyNumberFormat="1" applyFont="1" applyFill="1" applyBorder="1" applyAlignment="1" applyProtection="1"/>
    <xf numFmtId="0" fontId="0" fillId="3" borderId="0" xfId="0"/>
    <xf numFmtId="0" fontId="10" fillId="0" borderId="0" xfId="0" applyNumberFormat="1" applyFont="1" applyFill="1" applyBorder="1" applyAlignment="1"/>
    <xf numFmtId="0" fontId="47" fillId="0" borderId="0" xfId="0" applyNumberFormat="1" applyFont="1" applyFill="1" applyBorder="1" applyAlignment="1"/>
    <xf numFmtId="0" fontId="10" fillId="3" borderId="0" xfId="0" applyFont="1" applyAlignment="1" applyProtection="1">
      <alignment horizontal="left"/>
      <protection locked="0"/>
    </xf>
    <xf numFmtId="2" fontId="13" fillId="3" borderId="0" xfId="0" applyNumberFormat="1" applyFont="1"/>
    <xf numFmtId="0" fontId="0" fillId="3" borderId="0" xfId="0" applyAlignment="1">
      <alignment wrapText="1"/>
    </xf>
    <xf numFmtId="0" fontId="8" fillId="2" borderId="5" xfId="4" applyFont="1" applyFill="1" applyBorder="1" applyAlignment="1">
      <alignment horizontal="right" wrapText="1"/>
    </xf>
    <xf numFmtId="0" fontId="8" fillId="2" borderId="5" xfId="4" applyFill="1" applyBorder="1" applyAlignment="1">
      <alignment horizontal="right" vertical="top" wrapText="1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3" fontId="11" fillId="0" borderId="0" xfId="0" applyNumberFormat="1" applyFont="1" applyFill="1" applyBorder="1" applyAlignment="1" applyProtection="1">
      <alignment horizontal="right" wrapText="1"/>
    </xf>
    <xf numFmtId="0" fontId="13" fillId="2" borderId="5" xfId="3" applyFont="1" applyFill="1" applyBorder="1" applyAlignment="1">
      <alignment horizontal="center" vertical="top"/>
    </xf>
    <xf numFmtId="0" fontId="10" fillId="3" borderId="14" xfId="0" applyFont="1" applyBorder="1" applyAlignment="1">
      <alignment horizontal="left" wrapText="1"/>
    </xf>
    <xf numFmtId="1" fontId="10" fillId="3" borderId="1" xfId="0" applyNumberFormat="1" applyFont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right" wrapText="1"/>
    </xf>
    <xf numFmtId="0" fontId="10" fillId="3" borderId="12" xfId="0" applyFont="1" applyBorder="1" applyAlignment="1">
      <alignment horizontal="right" wrapText="1"/>
    </xf>
    <xf numFmtId="0" fontId="11" fillId="0" borderId="13" xfId="0" applyFont="1" applyFill="1" applyBorder="1"/>
    <xf numFmtId="3" fontId="11" fillId="0" borderId="6" xfId="0" applyNumberFormat="1" applyFont="1" applyFill="1" applyBorder="1"/>
    <xf numFmtId="3" fontId="11" fillId="0" borderId="6" xfId="0" applyNumberFormat="1" applyFont="1" applyFill="1" applyBorder="1" applyAlignment="1">
      <alignment horizontal="right"/>
    </xf>
    <xf numFmtId="0" fontId="49" fillId="0" borderId="0" xfId="0" applyFont="1" applyFill="1" applyBorder="1"/>
    <xf numFmtId="3" fontId="49" fillId="0" borderId="6" xfId="0" applyNumberFormat="1" applyFont="1" applyFill="1" applyBorder="1"/>
    <xf numFmtId="3" fontId="49" fillId="0" borderId="7" xfId="0" applyNumberFormat="1" applyFont="1" applyFill="1" applyBorder="1"/>
    <xf numFmtId="0" fontId="12" fillId="0" borderId="5" xfId="0" applyFont="1" applyFill="1" applyBorder="1"/>
    <xf numFmtId="3" fontId="12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0" fontId="12" fillId="0" borderId="0" xfId="0" applyFont="1" applyFill="1" applyBorder="1"/>
    <xf numFmtId="1" fontId="27" fillId="3" borderId="0" xfId="0" applyNumberFormat="1" applyFont="1"/>
    <xf numFmtId="0" fontId="50" fillId="3" borderId="0" xfId="0" applyFont="1"/>
    <xf numFmtId="0" fontId="51" fillId="3" borderId="0" xfId="0" applyFont="1"/>
    <xf numFmtId="0" fontId="10" fillId="3" borderId="0" xfId="0" applyFont="1"/>
    <xf numFmtId="1" fontId="10" fillId="0" borderId="0" xfId="0" applyNumberFormat="1" applyFont="1" applyFill="1" applyBorder="1" applyAlignment="1">
      <alignment horizontal="right" wrapText="1"/>
    </xf>
    <xf numFmtId="167" fontId="13" fillId="0" borderId="6" xfId="1" applyNumberFormat="1" applyFont="1" applyBorder="1" applyAlignment="1">
      <alignment horizontal="right"/>
    </xf>
    <xf numFmtId="3" fontId="10" fillId="2" borderId="5" xfId="5" applyNumberFormat="1" applyFill="1" applyBorder="1" applyAlignment="1"/>
    <xf numFmtId="1" fontId="13" fillId="0" borderId="0" xfId="0" applyNumberFormat="1" applyFont="1" applyFill="1" applyBorder="1" applyAlignment="1">
      <alignment horizontal="left" wrapText="1"/>
    </xf>
    <xf numFmtId="3" fontId="12" fillId="0" borderId="7" xfId="0" applyNumberFormat="1" applyFont="1" applyFill="1" applyBorder="1" applyAlignment="1">
      <alignment horizontal="right"/>
    </xf>
    <xf numFmtId="0" fontId="13" fillId="2" borderId="7" xfId="3" applyFont="1" applyFill="1" applyBorder="1" applyAlignment="1">
      <alignment vertical="top"/>
    </xf>
    <xf numFmtId="0" fontId="10" fillId="2" borderId="10" xfId="3" applyFont="1" applyFill="1" applyBorder="1" applyAlignment="1">
      <alignment horizontal="right" vertical="top"/>
    </xf>
    <xf numFmtId="0" fontId="7" fillId="2" borderId="36" xfId="3" applyFont="1" applyFill="1" applyBorder="1">
      <alignment horizontal="left"/>
    </xf>
    <xf numFmtId="0" fontId="8" fillId="2" borderId="40" xfId="4" applyFont="1" applyFill="1" applyBorder="1" applyAlignment="1">
      <alignment horizontal="left"/>
    </xf>
    <xf numFmtId="0" fontId="13" fillId="2" borderId="5" xfId="3" applyFont="1" applyFill="1" applyBorder="1" applyAlignment="1">
      <alignment vertical="top"/>
    </xf>
    <xf numFmtId="0" fontId="8" fillId="2" borderId="41" xfId="4" applyFont="1" applyFill="1" applyBorder="1" applyAlignment="1">
      <alignment horizontal="right" wrapText="1"/>
    </xf>
    <xf numFmtId="0" fontId="8" fillId="2" borderId="42" xfId="4" applyFont="1" applyFill="1" applyBorder="1" applyAlignment="1">
      <alignment horizontal="right" wrapText="1"/>
    </xf>
    <xf numFmtId="0" fontId="13" fillId="2" borderId="7" xfId="3" applyFont="1" applyFill="1" applyBorder="1" applyAlignment="1">
      <alignment horizontal="center" vertical="top"/>
    </xf>
    <xf numFmtId="0" fontId="8" fillId="2" borderId="43" xfId="4" applyFont="1" applyFill="1" applyBorder="1" applyAlignment="1">
      <alignment horizontal="left"/>
    </xf>
    <xf numFmtId="0" fontId="10" fillId="2" borderId="8" xfId="3" applyFont="1" applyFill="1" applyBorder="1" applyAlignment="1">
      <alignment horizontal="right" vertical="top"/>
    </xf>
    <xf numFmtId="0" fontId="8" fillId="2" borderId="44" xfId="4" applyFont="1" applyFill="1" applyBorder="1" applyAlignment="1">
      <alignment horizontal="right" wrapText="1"/>
    </xf>
    <xf numFmtId="0" fontId="8" fillId="2" borderId="45" xfId="4" applyFont="1" applyFill="1" applyBorder="1" applyAlignment="1">
      <alignment horizontal="right" wrapText="1"/>
    </xf>
    <xf numFmtId="0" fontId="8" fillId="2" borderId="46" xfId="4" applyFont="1" applyFill="1" applyBorder="1" applyAlignment="1">
      <alignment horizontal="right" wrapText="1"/>
    </xf>
    <xf numFmtId="0" fontId="10" fillId="2" borderId="47" xfId="3" applyFont="1" applyFill="1" applyBorder="1" applyAlignment="1">
      <alignment horizontal="right" vertical="top"/>
    </xf>
    <xf numFmtId="0" fontId="10" fillId="2" borderId="45" xfId="3" applyFont="1" applyFill="1" applyBorder="1" applyAlignment="1">
      <alignment horizontal="right" vertical="top"/>
    </xf>
    <xf numFmtId="0" fontId="10" fillId="2" borderId="48" xfId="3" applyFont="1" applyFill="1" applyBorder="1" applyAlignment="1">
      <alignment horizontal="right" vertical="top"/>
    </xf>
    <xf numFmtId="1" fontId="10" fillId="3" borderId="12" xfId="0" applyNumberFormat="1" applyFont="1" applyBorder="1" applyAlignment="1">
      <alignment horizontal="right" wrapText="1"/>
    </xf>
    <xf numFmtId="3" fontId="13" fillId="2" borderId="0" xfId="6" applyNumberFormat="1" applyFont="1" applyFill="1" applyBorder="1"/>
    <xf numFmtId="3" fontId="10" fillId="0" borderId="6" xfId="0" applyNumberFormat="1" applyFont="1" applyFill="1" applyBorder="1" applyAlignment="1">
      <alignment horizontal="right"/>
    </xf>
    <xf numFmtId="3" fontId="13" fillId="3" borderId="4" xfId="0" applyNumberFormat="1" applyFont="1" applyBorder="1" applyAlignment="1">
      <alignment horizontal="right" wrapText="1"/>
    </xf>
    <xf numFmtId="3" fontId="11" fillId="0" borderId="0" xfId="0" applyNumberFormat="1" applyFont="1" applyFill="1"/>
    <xf numFmtId="3" fontId="10" fillId="3" borderId="0" xfId="0" applyNumberFormat="1" applyFont="1"/>
    <xf numFmtId="167" fontId="16" fillId="2" borderId="0" xfId="1" applyNumberFormat="1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3" fontId="0" fillId="3" borderId="0" xfId="0" applyNumberFormat="1"/>
    <xf numFmtId="0" fontId="10" fillId="3" borderId="0" xfId="0" applyFont="1" applyAlignment="1">
      <alignment wrapText="1"/>
    </xf>
    <xf numFmtId="3" fontId="12" fillId="0" borderId="0" xfId="0" applyNumberFormat="1" applyFont="1" applyFill="1"/>
    <xf numFmtId="0" fontId="53" fillId="2" borderId="0" xfId="0" applyFont="1" applyFill="1" applyBorder="1"/>
    <xf numFmtId="0" fontId="54" fillId="3" borderId="0" xfId="0" applyFont="1" applyAlignment="1">
      <alignment vertical="center"/>
    </xf>
    <xf numFmtId="0" fontId="54" fillId="3" borderId="0" xfId="0" applyFont="1" applyAlignment="1">
      <alignment horizontal="right" vertical="center"/>
    </xf>
    <xf numFmtId="0" fontId="13" fillId="3" borderId="0" xfId="0" applyFont="1" applyBorder="1" applyAlignment="1" applyProtection="1">
      <alignment horizontal="left"/>
      <protection locked="0"/>
    </xf>
    <xf numFmtId="3" fontId="13" fillId="3" borderId="0" xfId="0" applyNumberFormat="1" applyFont="1" applyBorder="1"/>
    <xf numFmtId="165" fontId="13" fillId="0" borderId="0" xfId="0" applyNumberFormat="1" applyFont="1" applyFill="1" applyBorder="1" applyAlignment="1"/>
    <xf numFmtId="2" fontId="13" fillId="3" borderId="0" xfId="0" applyNumberFormat="1" applyFont="1" applyBorder="1"/>
    <xf numFmtId="165" fontId="13" fillId="3" borderId="0" xfId="0" applyNumberFormat="1" applyFont="1" applyBorder="1"/>
    <xf numFmtId="0" fontId="27" fillId="0" borderId="0" xfId="0" applyFont="1" applyFill="1" applyBorder="1"/>
    <xf numFmtId="0" fontId="14" fillId="26" borderId="0" xfId="0" applyNumberFormat="1" applyFont="1" applyFill="1" applyBorder="1" applyAlignment="1" applyProtection="1"/>
    <xf numFmtId="1" fontId="16" fillId="2" borderId="0" xfId="6" applyFont="1" applyFill="1" applyBorder="1"/>
    <xf numFmtId="3" fontId="0" fillId="3" borderId="0" xfId="0" applyNumberFormat="1"/>
    <xf numFmtId="0" fontId="14" fillId="0" borderId="0" xfId="7"/>
    <xf numFmtId="3" fontId="13" fillId="2" borderId="0" xfId="5" applyNumberFormat="1" applyFont="1" applyFill="1" applyBorder="1" applyAlignment="1"/>
    <xf numFmtId="0" fontId="16" fillId="2" borderId="0" xfId="0" applyFont="1" applyFill="1" applyBorder="1" applyAlignment="1">
      <alignment horizontal="left" vertical="center" wrapText="1"/>
    </xf>
    <xf numFmtId="0" fontId="55" fillId="2" borderId="0" xfId="0" applyFont="1" applyFill="1" applyBorder="1"/>
    <xf numFmtId="164" fontId="55" fillId="2" borderId="0" xfId="1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0" fontId="10" fillId="2" borderId="0" xfId="0" applyFont="1" applyFill="1" applyBorder="1"/>
    <xf numFmtId="0" fontId="56" fillId="2" borderId="0" xfId="2" applyFont="1" applyFill="1"/>
    <xf numFmtId="0" fontId="8" fillId="2" borderId="11" xfId="4" applyFill="1" applyBorder="1" applyAlignment="1">
      <alignment horizontal="left"/>
    </xf>
    <xf numFmtId="0" fontId="8" fillId="2" borderId="1" xfId="4" applyFill="1" applyBorder="1" applyAlignment="1">
      <alignment horizontal="left"/>
    </xf>
    <xf numFmtId="0" fontId="8" fillId="2" borderId="1" xfId="4" applyFill="1" applyAlignment="1">
      <alignment horizontal="right" vertical="top"/>
    </xf>
    <xf numFmtId="0" fontId="8" fillId="2" borderId="1" xfId="4" applyFont="1" applyFill="1" applyAlignment="1">
      <alignment horizontal="right" vertical="top" wrapText="1"/>
    </xf>
    <xf numFmtId="0" fontId="8" fillId="2" borderId="12" xfId="4" applyFill="1" applyBorder="1" applyAlignment="1">
      <alignment horizontal="right" vertical="top"/>
    </xf>
    <xf numFmtId="0" fontId="8" fillId="2" borderId="12" xfId="4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right"/>
    </xf>
    <xf numFmtId="0" fontId="13" fillId="2" borderId="13" xfId="5" applyFont="1" applyFill="1" applyBorder="1" applyAlignment="1">
      <alignment vertical="center"/>
    </xf>
    <xf numFmtId="0" fontId="13" fillId="2" borderId="2" xfId="5" applyFont="1" applyFill="1" applyBorder="1" applyAlignment="1">
      <alignment vertical="center" wrapText="1"/>
    </xf>
    <xf numFmtId="3" fontId="13" fillId="2" borderId="7" xfId="5" applyNumberFormat="1" applyFont="1" applyFill="1" applyBorder="1">
      <alignment vertical="center"/>
    </xf>
    <xf numFmtId="3" fontId="13" fillId="2" borderId="4" xfId="5" applyNumberFormat="1" applyFont="1" applyFill="1" applyBorder="1">
      <alignment vertical="center"/>
    </xf>
    <xf numFmtId="0" fontId="13" fillId="2" borderId="0" xfId="0" applyFont="1" applyFill="1" applyBorder="1" applyAlignment="1">
      <alignment wrapText="1"/>
    </xf>
    <xf numFmtId="0" fontId="10" fillId="2" borderId="5" xfId="5" applyFont="1" applyFill="1" applyBorder="1" applyAlignment="1">
      <alignment vertical="center" wrapText="1"/>
    </xf>
    <xf numFmtId="3" fontId="10" fillId="2" borderId="7" xfId="5" applyNumberFormat="1" applyFill="1" applyBorder="1">
      <alignment vertical="center"/>
    </xf>
    <xf numFmtId="0" fontId="10" fillId="2" borderId="0" xfId="0" applyFont="1" applyFill="1" applyBorder="1" applyAlignment="1">
      <alignment wrapText="1"/>
    </xf>
    <xf numFmtId="0" fontId="13" fillId="2" borderId="0" xfId="5" applyFont="1" applyFill="1" applyBorder="1" applyAlignment="1">
      <alignment vertical="center"/>
    </xf>
    <xf numFmtId="0" fontId="13" fillId="2" borderId="5" xfId="5" applyFont="1" applyFill="1" applyBorder="1" applyAlignment="1">
      <alignment vertical="center" wrapText="1"/>
    </xf>
    <xf numFmtId="0" fontId="57" fillId="2" borderId="0" xfId="0" applyFont="1" applyFill="1" applyBorder="1" applyAlignment="1">
      <alignment wrapText="1"/>
    </xf>
    <xf numFmtId="0" fontId="10" fillId="2" borderId="5" xfId="5" applyFont="1" applyFill="1" applyBorder="1" applyAlignment="1">
      <alignment vertical="center"/>
    </xf>
    <xf numFmtId="0" fontId="13" fillId="2" borderId="0" xfId="5" applyFont="1" applyFill="1" applyBorder="1">
      <alignment vertical="center"/>
    </xf>
    <xf numFmtId="0" fontId="13" fillId="2" borderId="5" xfId="5" applyFont="1" applyFill="1" applyBorder="1">
      <alignment vertical="center"/>
    </xf>
    <xf numFmtId="3" fontId="10" fillId="2" borderId="7" xfId="5" applyNumberFormat="1" applyFill="1" applyBorder="1" applyAlignment="1">
      <alignment horizontal="right" vertical="center"/>
    </xf>
    <xf numFmtId="0" fontId="13" fillId="2" borderId="0" xfId="0" applyFont="1" applyFill="1" applyBorder="1"/>
    <xf numFmtId="1" fontId="10" fillId="2" borderId="0" xfId="6" applyFont="1" applyFill="1" applyBorder="1"/>
    <xf numFmtId="0" fontId="14" fillId="2" borderId="0" xfId="7" applyFill="1"/>
    <xf numFmtId="0" fontId="8" fillId="0" borderId="12" xfId="4" applyFill="1" applyBorder="1" applyAlignment="1">
      <alignment horizontal="right" vertical="top" wrapText="1"/>
    </xf>
    <xf numFmtId="0" fontId="16" fillId="2" borderId="0" xfId="8" applyFont="1" applyFill="1" applyAlignment="1"/>
    <xf numFmtId="0" fontId="59" fillId="3" borderId="0" xfId="0" applyFont="1" applyBorder="1"/>
    <xf numFmtId="3" fontId="10" fillId="2" borderId="0" xfId="0" applyNumberFormat="1" applyFont="1" applyFill="1" applyBorder="1" applyAlignment="1">
      <alignment horizontal="right" wrapText="1"/>
    </xf>
    <xf numFmtId="3" fontId="53" fillId="2" borderId="0" xfId="5" applyNumberFormat="1" applyFont="1" applyFill="1" applyBorder="1" applyAlignment="1"/>
    <xf numFmtId="3" fontId="53" fillId="2" borderId="0" xfId="5" applyNumberFormat="1" applyFont="1" applyFill="1" applyBorder="1">
      <alignment vertical="center"/>
    </xf>
    <xf numFmtId="0" fontId="53" fillId="3" borderId="0" xfId="0" applyFont="1" applyBorder="1"/>
    <xf numFmtId="3" fontId="52" fillId="2" borderId="0" xfId="6" applyNumberFormat="1" applyFont="1" applyFill="1" applyBorder="1"/>
    <xf numFmtId="0" fontId="15" fillId="2" borderId="0" xfId="7" applyFont="1" applyFill="1"/>
    <xf numFmtId="0" fontId="61" fillId="0" borderId="0" xfId="54" applyFont="1"/>
    <xf numFmtId="0" fontId="57" fillId="3" borderId="0" xfId="0" applyFont="1"/>
    <xf numFmtId="0" fontId="13" fillId="3" borderId="0" xfId="0" applyFont="1"/>
    <xf numFmtId="166" fontId="64" fillId="2" borderId="0" xfId="1" applyNumberFormat="1" applyFont="1" applyFill="1" applyBorder="1"/>
    <xf numFmtId="0" fontId="7" fillId="0" borderId="0" xfId="3">
      <alignment horizontal="left"/>
    </xf>
    <xf numFmtId="0" fontId="8" fillId="2" borderId="8" xfId="4" applyFill="1" applyBorder="1" applyAlignment="1">
      <alignment horizontal="right" vertical="top" wrapText="1"/>
    </xf>
    <xf numFmtId="0" fontId="8" fillId="2" borderId="40" xfId="4" applyFill="1" applyBorder="1" applyAlignment="1">
      <alignment horizontal="center" vertical="top" wrapText="1"/>
    </xf>
    <xf numFmtId="0" fontId="8" fillId="0" borderId="49" xfId="4" applyBorder="1">
      <alignment horizontal="right" vertical="center"/>
    </xf>
    <xf numFmtId="0" fontId="8" fillId="2" borderId="42" xfId="4" applyFill="1" applyBorder="1" applyAlignment="1">
      <alignment horizontal="right" vertical="top" wrapText="1"/>
    </xf>
    <xf numFmtId="0" fontId="8" fillId="2" borderId="2" xfId="4" applyFill="1" applyBorder="1" applyAlignment="1">
      <alignment horizontal="left" vertical="center"/>
    </xf>
    <xf numFmtId="0" fontId="8" fillId="2" borderId="8" xfId="4" applyFill="1" applyBorder="1" applyAlignment="1">
      <alignment horizontal="left" vertical="center"/>
    </xf>
    <xf numFmtId="0" fontId="10" fillId="2" borderId="2" xfId="5" applyFill="1" applyBorder="1">
      <alignment vertical="center"/>
    </xf>
    <xf numFmtId="0" fontId="7" fillId="2" borderId="2" xfId="3" applyFont="1" applyFill="1" applyBorder="1">
      <alignment horizontal="left"/>
    </xf>
    <xf numFmtId="0" fontId="10" fillId="3" borderId="15" xfId="0" applyFont="1" applyBorder="1"/>
    <xf numFmtId="0" fontId="10" fillId="3" borderId="28" xfId="0" applyFont="1" applyBorder="1"/>
    <xf numFmtId="0" fontId="10" fillId="3" borderId="29" xfId="0" applyFont="1" applyBorder="1"/>
    <xf numFmtId="0" fontId="65" fillId="3" borderId="0" xfId="0" applyFont="1"/>
    <xf numFmtId="0" fontId="53" fillId="3" borderId="0" xfId="0" applyFont="1"/>
    <xf numFmtId="0" fontId="66" fillId="2" borderId="0" xfId="4" applyFont="1" applyFill="1" applyBorder="1" applyAlignment="1">
      <alignment horizontal="right" vertical="top" wrapText="1"/>
    </xf>
    <xf numFmtId="0" fontId="10" fillId="3" borderId="0" xfId="0" applyFont="1" applyFill="1"/>
    <xf numFmtId="3" fontId="10" fillId="2" borderId="6" xfId="5" applyNumberFormat="1" applyFill="1" applyBorder="1" applyAlignment="1"/>
    <xf numFmtId="0" fontId="0" fillId="3" borderId="0" xfId="0" applyNumberFormat="1"/>
    <xf numFmtId="3" fontId="10" fillId="2" borderId="6" xfId="0" applyNumberFormat="1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2" borderId="0" xfId="5" applyNumberFormat="1" applyFill="1" applyBorder="1" applyAlignment="1"/>
    <xf numFmtId="3" fontId="13" fillId="2" borderId="0" xfId="6" applyNumberFormat="1" applyFill="1" applyBorder="1"/>
    <xf numFmtId="3" fontId="13" fillId="2" borderId="0" xfId="6" applyNumberFormat="1" applyFont="1" applyFill="1" applyBorder="1"/>
    <xf numFmtId="0" fontId="0" fillId="3" borderId="0" xfId="0"/>
    <xf numFmtId="0" fontId="7" fillId="2" borderId="0" xfId="3" applyFont="1" applyFill="1">
      <alignment horizontal="left"/>
    </xf>
    <xf numFmtId="0" fontId="10" fillId="0" borderId="0" xfId="0" applyNumberFormat="1" applyFont="1" applyFill="1" applyBorder="1" applyAlignment="1"/>
    <xf numFmtId="2" fontId="10" fillId="3" borderId="30" xfId="0" applyNumberFormat="1" applyFont="1" applyBorder="1"/>
    <xf numFmtId="2" fontId="10" fillId="3" borderId="35" xfId="0" applyNumberFormat="1" applyFont="1" applyBorder="1"/>
    <xf numFmtId="2" fontId="10" fillId="3" borderId="31" xfId="0" applyNumberFormat="1" applyFont="1" applyBorder="1"/>
    <xf numFmtId="2" fontId="10" fillId="3" borderId="34" xfId="0" applyNumberFormat="1" applyFont="1" applyBorder="1"/>
    <xf numFmtId="2" fontId="13" fillId="3" borderId="31" xfId="0" applyNumberFormat="1" applyFont="1" applyBorder="1"/>
    <xf numFmtId="2" fontId="13" fillId="3" borderId="34" xfId="0" applyNumberFormat="1" applyFont="1" applyBorder="1"/>
    <xf numFmtId="0" fontId="10" fillId="3" borderId="33" xfId="0" applyFont="1" applyBorder="1" applyAlignment="1">
      <alignment horizontal="right" wrapText="1"/>
    </xf>
    <xf numFmtId="1" fontId="10" fillId="3" borderId="33" xfId="0" applyNumberFormat="1" applyFont="1" applyBorder="1" applyAlignment="1">
      <alignment horizontal="right" wrapText="1"/>
    </xf>
    <xf numFmtId="0" fontId="10" fillId="3" borderId="32" xfId="0" applyFont="1" applyBorder="1" applyAlignment="1">
      <alignment horizontal="right" wrapText="1"/>
    </xf>
    <xf numFmtId="0" fontId="10" fillId="3" borderId="33" xfId="0" applyFont="1" applyBorder="1" applyAlignment="1" applyProtection="1">
      <alignment horizontal="right" wrapText="1"/>
      <protection locked="0"/>
    </xf>
    <xf numFmtId="1" fontId="10" fillId="3" borderId="32" xfId="0" applyNumberFormat="1" applyFont="1" applyBorder="1" applyAlignment="1">
      <alignment horizontal="right" wrapText="1"/>
    </xf>
    <xf numFmtId="0" fontId="10" fillId="2" borderId="0" xfId="0" applyFont="1" applyFill="1" applyBorder="1"/>
    <xf numFmtId="0" fontId="12" fillId="0" borderId="36" xfId="0" applyNumberFormat="1" applyFont="1" applyFill="1" applyBorder="1" applyAlignment="1" applyProtection="1">
      <alignment horizontal="left" vertical="top" wrapText="1"/>
    </xf>
    <xf numFmtId="0" fontId="12" fillId="0" borderId="40" xfId="0" applyNumberFormat="1" applyFont="1" applyFill="1" applyBorder="1" applyAlignment="1" applyProtection="1">
      <alignment horizontal="left" vertical="top" wrapText="1"/>
    </xf>
    <xf numFmtId="0" fontId="10" fillId="3" borderId="52" xfId="0" applyFont="1" applyBorder="1" applyAlignment="1">
      <alignment wrapText="1"/>
    </xf>
    <xf numFmtId="0" fontId="10" fillId="3" borderId="40" xfId="0" applyFont="1" applyBorder="1" applyAlignment="1" applyProtection="1">
      <alignment horizontal="left"/>
      <protection locked="0"/>
    </xf>
    <xf numFmtId="0" fontId="13" fillId="3" borderId="40" xfId="0" applyFont="1" applyBorder="1" applyAlignment="1" applyProtection="1">
      <alignment horizontal="left"/>
      <protection locked="0"/>
    </xf>
    <xf numFmtId="3" fontId="10" fillId="0" borderId="31" xfId="0" applyNumberFormat="1" applyFont="1" applyFill="1" applyBorder="1" applyAlignment="1"/>
    <xf numFmtId="3" fontId="13" fillId="0" borderId="31" xfId="0" applyNumberFormat="1" applyFont="1" applyFill="1" applyBorder="1" applyAlignment="1"/>
    <xf numFmtId="3" fontId="10" fillId="0" borderId="30" xfId="0" applyNumberFormat="1" applyFont="1" applyFill="1" applyBorder="1" applyAlignment="1"/>
    <xf numFmtId="3" fontId="10" fillId="0" borderId="31" xfId="0" applyNumberFormat="1" applyFont="1" applyFill="1" applyBorder="1" applyAlignment="1">
      <alignment horizontal="right"/>
    </xf>
    <xf numFmtId="0" fontId="8" fillId="2" borderId="0" xfId="4" applyFill="1" applyBorder="1" applyAlignment="1">
      <alignment horizontal="right" vertical="top" wrapText="1"/>
    </xf>
    <xf numFmtId="9" fontId="13" fillId="2" borderId="0" xfId="165" applyFont="1" applyFill="1" applyBorder="1"/>
    <xf numFmtId="9" fontId="10" fillId="2" borderId="0" xfId="165" applyFont="1" applyFill="1" applyBorder="1"/>
    <xf numFmtId="169" fontId="10" fillId="2" borderId="0" xfId="165" applyNumberFormat="1" applyFont="1" applyFill="1" applyBorder="1"/>
    <xf numFmtId="0" fontId="53" fillId="2" borderId="0" xfId="0" applyFont="1" applyFill="1"/>
    <xf numFmtId="3" fontId="16" fillId="2" borderId="0" xfId="0" applyNumberFormat="1" applyFont="1" applyFill="1" applyBorder="1"/>
    <xf numFmtId="3" fontId="10" fillId="3" borderId="30" xfId="0" applyNumberFormat="1" applyFont="1" applyBorder="1" applyAlignment="1">
      <alignment horizontal="right"/>
    </xf>
    <xf numFmtId="3" fontId="10" fillId="3" borderId="31" xfId="0" applyNumberFormat="1" applyFont="1" applyBorder="1" applyAlignment="1">
      <alignment horizontal="right"/>
    </xf>
    <xf numFmtId="3" fontId="10" fillId="3" borderId="5" xfId="5" applyNumberFormat="1" applyFill="1" applyBorder="1">
      <alignment vertical="center"/>
    </xf>
    <xf numFmtId="3" fontId="10" fillId="3" borderId="5" xfId="5" applyNumberFormat="1" applyFill="1" applyBorder="1" applyAlignment="1">
      <alignment horizontal="right" vertical="center"/>
    </xf>
    <xf numFmtId="3" fontId="13" fillId="3" borderId="6" xfId="5" quotePrefix="1" applyNumberFormat="1" applyFont="1" applyFill="1" applyBorder="1" applyAlignment="1">
      <alignment horizontal="right" vertical="center"/>
    </xf>
    <xf numFmtId="3" fontId="13" fillId="3" borderId="5" xfId="6" applyNumberFormat="1" applyFill="1" applyBorder="1"/>
    <xf numFmtId="3" fontId="10" fillId="3" borderId="5" xfId="5" applyNumberFormat="1" applyFont="1" applyFill="1" applyBorder="1">
      <alignment vertical="center"/>
    </xf>
    <xf numFmtId="3" fontId="10" fillId="3" borderId="6" xfId="5" applyNumberFormat="1" applyFill="1" applyBorder="1">
      <alignment vertical="center"/>
    </xf>
    <xf numFmtId="3" fontId="10" fillId="3" borderId="7" xfId="5" applyNumberFormat="1" applyFill="1" applyBorder="1">
      <alignment vertical="center"/>
    </xf>
    <xf numFmtId="3" fontId="13" fillId="3" borderId="7" xfId="5" applyNumberFormat="1" applyFont="1" applyFill="1" applyBorder="1">
      <alignment vertical="center"/>
    </xf>
    <xf numFmtId="3" fontId="10" fillId="3" borderId="6" xfId="5" applyNumberFormat="1" applyFill="1" applyBorder="1" applyAlignment="1"/>
    <xf numFmtId="3" fontId="10" fillId="3" borderId="3" xfId="5" applyNumberFormat="1" applyFill="1" applyBorder="1" applyAlignment="1"/>
    <xf numFmtId="3" fontId="10" fillId="3" borderId="6" xfId="5" applyNumberFormat="1" applyFill="1" applyBorder="1" applyAlignment="1">
      <alignment horizontal="right" vertical="center"/>
    </xf>
    <xf numFmtId="3" fontId="10" fillId="3" borderId="0" xfId="5" quotePrefix="1" applyNumberFormat="1" applyFont="1" applyFill="1" applyBorder="1" applyAlignment="1">
      <alignment horizontal="right" vertical="center"/>
    </xf>
    <xf numFmtId="3" fontId="10" fillId="3" borderId="0" xfId="5" applyNumberFormat="1" applyFont="1" applyFill="1" applyBorder="1" applyAlignment="1">
      <alignment horizontal="right" vertical="center"/>
    </xf>
    <xf numFmtId="3" fontId="13" fillId="3" borderId="0" xfId="5" quotePrefix="1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/>
    <xf numFmtId="170" fontId="10" fillId="3" borderId="0" xfId="0" applyNumberFormat="1" applyFont="1"/>
    <xf numFmtId="171" fontId="10" fillId="0" borderId="0" xfId="1" applyNumberFormat="1" applyFont="1"/>
    <xf numFmtId="171" fontId="10" fillId="3" borderId="0" xfId="0" applyNumberFormat="1" applyFont="1"/>
    <xf numFmtId="172" fontId="10" fillId="3" borderId="0" xfId="0" applyNumberFormat="1" applyFont="1"/>
    <xf numFmtId="3" fontId="13" fillId="3" borderId="5" xfId="5" quotePrefix="1" applyNumberFormat="1" applyFont="1" applyFill="1" applyAlignment="1">
      <alignment horizontal="right" vertical="center"/>
    </xf>
    <xf numFmtId="3" fontId="0" fillId="3" borderId="51" xfId="0" applyNumberFormat="1" applyFill="1" applyBorder="1"/>
    <xf numFmtId="3" fontId="0" fillId="3" borderId="0" xfId="0" applyNumberFormat="1" applyFill="1"/>
    <xf numFmtId="3" fontId="10" fillId="3" borderId="7" xfId="0" applyNumberFormat="1" applyFont="1" applyFill="1" applyBorder="1"/>
    <xf numFmtId="3" fontId="10" fillId="3" borderId="7" xfId="0" applyNumberFormat="1" applyFont="1" applyFill="1" applyBorder="1" applyAlignment="1">
      <alignment horizontal="right"/>
    </xf>
    <xf numFmtId="3" fontId="13" fillId="3" borderId="7" xfId="5" quotePrefix="1" applyNumberFormat="1" applyFont="1" applyFill="1" applyBorder="1" applyAlignment="1">
      <alignment horizontal="right" vertical="center"/>
    </xf>
    <xf numFmtId="167" fontId="13" fillId="3" borderId="6" xfId="1" applyNumberFormat="1" applyFont="1" applyFill="1" applyBorder="1" applyAlignment="1">
      <alignment horizontal="right"/>
    </xf>
    <xf numFmtId="3" fontId="49" fillId="3" borderId="6" xfId="0" applyNumberFormat="1" applyFont="1" applyFill="1" applyBorder="1"/>
    <xf numFmtId="3" fontId="12" fillId="3" borderId="6" xfId="0" applyNumberFormat="1" applyFont="1" applyFill="1" applyBorder="1"/>
    <xf numFmtId="0" fontId="10" fillId="3" borderId="0" xfId="0" quotePrefix="1" applyFont="1"/>
    <xf numFmtId="3" fontId="10" fillId="3" borderId="5" xfId="5" applyNumberFormat="1" applyFont="1" applyFill="1" applyBorder="1" applyAlignment="1">
      <alignment horizontal="right" vertical="center"/>
    </xf>
    <xf numFmtId="3" fontId="10" fillId="3" borderId="5" xfId="5" quotePrefix="1" applyNumberFormat="1" applyFont="1" applyFill="1" applyAlignment="1">
      <alignment horizontal="right" vertical="center"/>
    </xf>
    <xf numFmtId="3" fontId="0" fillId="3" borderId="50" xfId="0" applyNumberFormat="1" applyFill="1" applyBorder="1"/>
    <xf numFmtId="3" fontId="10" fillId="3" borderId="6" xfId="0" applyNumberFormat="1" applyFont="1" applyFill="1" applyBorder="1" applyAlignment="1">
      <alignment horizontal="right"/>
    </xf>
    <xf numFmtId="3" fontId="10" fillId="3" borderId="5" xfId="5" applyNumberFormat="1" applyFill="1" applyAlignment="1"/>
    <xf numFmtId="3" fontId="13" fillId="3" borderId="5" xfId="6" applyNumberFormat="1" applyFill="1"/>
    <xf numFmtId="3" fontId="10" fillId="3" borderId="5" xfId="5" applyNumberFormat="1" applyFill="1">
      <alignment vertical="center"/>
    </xf>
    <xf numFmtId="0" fontId="27" fillId="3" borderId="0" xfId="0" applyFont="1" applyFill="1"/>
    <xf numFmtId="1" fontId="27" fillId="3" borderId="0" xfId="0" applyNumberFormat="1" applyFont="1" applyFill="1"/>
    <xf numFmtId="3" fontId="13" fillId="3" borderId="6" xfId="0" applyNumberFormat="1" applyFont="1" applyFill="1" applyBorder="1" applyAlignment="1">
      <alignment horizontal="right" wrapText="1"/>
    </xf>
    <xf numFmtId="3" fontId="13" fillId="3" borderId="7" xfId="0" applyNumberFormat="1" applyFont="1" applyFill="1" applyBorder="1" applyAlignment="1">
      <alignment horizontal="right"/>
    </xf>
    <xf numFmtId="3" fontId="49" fillId="3" borderId="7" xfId="0" applyNumberFormat="1" applyFont="1" applyFill="1" applyBorder="1"/>
    <xf numFmtId="3" fontId="12" fillId="3" borderId="6" xfId="0" applyNumberFormat="1" applyFont="1" applyFill="1" applyBorder="1" applyAlignment="1">
      <alignment horizontal="right"/>
    </xf>
    <xf numFmtId="3" fontId="12" fillId="3" borderId="7" xfId="0" applyNumberFormat="1" applyFont="1" applyFill="1" applyBorder="1" applyAlignment="1">
      <alignment horizontal="right"/>
    </xf>
    <xf numFmtId="0" fontId="16" fillId="3" borderId="0" xfId="0" applyFont="1"/>
    <xf numFmtId="1" fontId="16" fillId="3" borderId="0" xfId="0" applyNumberFormat="1" applyFont="1"/>
    <xf numFmtId="3" fontId="10" fillId="3" borderId="7" xfId="5" applyNumberFormat="1" applyFill="1" applyBorder="1" applyAlignment="1"/>
    <xf numFmtId="3" fontId="13" fillId="3" borderId="7" xfId="6" applyNumberFormat="1" applyFont="1" applyFill="1" applyBorder="1"/>
    <xf numFmtId="3" fontId="10" fillId="3" borderId="4" xfId="5" applyNumberFormat="1" applyFill="1" applyBorder="1" applyAlignment="1"/>
    <xf numFmtId="3" fontId="13" fillId="3" borderId="7" xfId="6" applyNumberFormat="1" applyFill="1" applyBorder="1"/>
    <xf numFmtId="1" fontId="10" fillId="3" borderId="0" xfId="0" applyNumberFormat="1" applyFont="1"/>
    <xf numFmtId="3" fontId="10" fillId="3" borderId="6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168" fontId="10" fillId="3" borderId="0" xfId="5" applyNumberFormat="1" applyFont="1" applyFill="1" applyBorder="1" applyAlignment="1">
      <alignment horizontal="right" vertical="center"/>
    </xf>
    <xf numFmtId="168" fontId="13" fillId="3" borderId="0" xfId="5" quotePrefix="1" applyNumberFormat="1" applyFont="1" applyFill="1" applyBorder="1" applyAlignment="1">
      <alignment horizontal="right" vertical="center"/>
    </xf>
    <xf numFmtId="3" fontId="10" fillId="3" borderId="5" xfId="5" applyNumberFormat="1" applyFont="1" applyFill="1" applyAlignment="1">
      <alignment horizontal="right" vertical="center"/>
    </xf>
    <xf numFmtId="1" fontId="12" fillId="3" borderId="0" xfId="0" applyNumberFormat="1" applyFont="1" applyAlignment="1">
      <alignment wrapText="1"/>
    </xf>
    <xf numFmtId="0" fontId="12" fillId="3" borderId="0" xfId="0" applyFont="1" applyAlignment="1">
      <alignment wrapText="1"/>
    </xf>
    <xf numFmtId="3" fontId="10" fillId="3" borderId="3" xfId="0" applyNumberFormat="1" applyFont="1" applyFill="1" applyBorder="1"/>
    <xf numFmtId="3" fontId="10" fillId="3" borderId="4" xfId="0" applyNumberFormat="1" applyFont="1" applyFill="1" applyBorder="1"/>
    <xf numFmtId="3" fontId="13" fillId="3" borderId="6" xfId="0" applyNumberFormat="1" applyFont="1" applyFill="1" applyBorder="1"/>
    <xf numFmtId="3" fontId="13" fillId="3" borderId="7" xfId="0" applyNumberFormat="1" applyFont="1" applyFill="1" applyBorder="1"/>
    <xf numFmtId="165" fontId="57" fillId="2" borderId="0" xfId="0" applyNumberFormat="1" applyFont="1" applyFill="1" applyBorder="1"/>
    <xf numFmtId="1" fontId="13" fillId="2" borderId="0" xfId="6" applyFont="1" applyFill="1" applyBorder="1"/>
    <xf numFmtId="168" fontId="20" fillId="2" borderId="0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173" fontId="13" fillId="2" borderId="0" xfId="0" applyNumberFormat="1" applyFont="1" applyFill="1" applyBorder="1"/>
    <xf numFmtId="165" fontId="0" fillId="3" borderId="0" xfId="0" applyNumberFormat="1"/>
    <xf numFmtId="3" fontId="10" fillId="3" borderId="5" xfId="5" applyNumberFormat="1" applyFill="1" applyAlignment="1">
      <alignment horizontal="right" vertical="center"/>
    </xf>
    <xf numFmtId="3" fontId="13" fillId="3" borderId="6" xfId="5" applyNumberFormat="1" applyFont="1" applyFill="1" applyBorder="1" applyAlignment="1"/>
    <xf numFmtId="165" fontId="11" fillId="3" borderId="7" xfId="0" applyNumberFormat="1" applyFont="1" applyFill="1" applyBorder="1" applyAlignment="1">
      <alignment horizontal="right"/>
    </xf>
    <xf numFmtId="165" fontId="12" fillId="3" borderId="7" xfId="0" applyNumberFormat="1" applyFont="1" applyFill="1" applyBorder="1" applyAlignment="1">
      <alignment horizontal="right"/>
    </xf>
    <xf numFmtId="0" fontId="12" fillId="3" borderId="33" xfId="0" applyNumberFormat="1" applyFont="1" applyFill="1" applyBorder="1" applyAlignment="1" applyProtection="1">
      <alignment horizontal="right" wrapText="1"/>
    </xf>
    <xf numFmtId="0" fontId="12" fillId="3" borderId="32" xfId="0" applyNumberFormat="1" applyFont="1" applyFill="1" applyBorder="1" applyAlignment="1" applyProtection="1">
      <alignment horizontal="right" wrapText="1"/>
    </xf>
    <xf numFmtId="0" fontId="12" fillId="3" borderId="36" xfId="0" applyNumberFormat="1" applyFont="1" applyFill="1" applyBorder="1" applyAlignment="1" applyProtection="1">
      <alignment horizontal="left" vertical="top" wrapText="1"/>
    </xf>
    <xf numFmtId="3" fontId="12" fillId="3" borderId="31" xfId="0" applyNumberFormat="1" applyFont="1" applyFill="1" applyBorder="1" applyAlignment="1" applyProtection="1">
      <alignment horizontal="right" wrapText="1"/>
    </xf>
    <xf numFmtId="0" fontId="12" fillId="3" borderId="31" xfId="0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>
      <alignment horizontal="right" wrapText="1"/>
    </xf>
    <xf numFmtId="0" fontId="12" fillId="3" borderId="40" xfId="0" applyNumberFormat="1" applyFont="1" applyFill="1" applyBorder="1" applyAlignment="1" applyProtection="1">
      <alignment horizontal="left" vertical="top" wrapText="1"/>
    </xf>
    <xf numFmtId="0" fontId="11" fillId="3" borderId="40" xfId="0" applyNumberFormat="1" applyFont="1" applyFill="1" applyBorder="1" applyAlignment="1" applyProtection="1">
      <alignment horizontal="left" vertical="top" wrapText="1"/>
    </xf>
    <xf numFmtId="3" fontId="11" fillId="3" borderId="31" xfId="0" applyNumberFormat="1" applyFont="1" applyFill="1" applyBorder="1" applyAlignment="1" applyProtection="1">
      <alignment horizontal="right" wrapText="1"/>
    </xf>
    <xf numFmtId="0" fontId="11" fillId="3" borderId="31" xfId="0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>
      <alignment horizontal="right" wrapText="1"/>
    </xf>
    <xf numFmtId="0" fontId="53" fillId="3" borderId="0" xfId="0" applyFont="1" applyFill="1"/>
    <xf numFmtId="3" fontId="21" fillId="3" borderId="0" xfId="0" applyNumberFormat="1" applyFont="1" applyFill="1" applyBorder="1"/>
    <xf numFmtId="0" fontId="0" fillId="3" borderId="0" xfId="0" quotePrefix="1" applyFont="1"/>
    <xf numFmtId="0" fontId="27" fillId="0" borderId="0" xfId="166" applyFont="1" applyFill="1" applyBorder="1"/>
    <xf numFmtId="3" fontId="10" fillId="0" borderId="5" xfId="5" applyNumberFormat="1">
      <alignment vertical="center"/>
    </xf>
    <xf numFmtId="3" fontId="13" fillId="0" borderId="5" xfId="5" applyNumberFormat="1" applyFont="1">
      <alignment vertical="center"/>
    </xf>
    <xf numFmtId="3" fontId="10" fillId="0" borderId="6" xfId="5" applyNumberFormat="1" applyFill="1" applyBorder="1" applyAlignment="1"/>
    <xf numFmtId="3" fontId="13" fillId="0" borderId="5" xfId="6" applyNumberFormat="1" applyFill="1"/>
    <xf numFmtId="0" fontId="46" fillId="0" borderId="0" xfId="54" applyFont="1"/>
    <xf numFmtId="0" fontId="10" fillId="3" borderId="27" xfId="0" applyFont="1" applyBorder="1"/>
    <xf numFmtId="174" fontId="10" fillId="3" borderId="6" xfId="5" applyNumberFormat="1" applyFill="1" applyBorder="1" applyAlignment="1"/>
    <xf numFmtId="174" fontId="10" fillId="3" borderId="6" xfId="5" applyNumberFormat="1" applyFill="1" applyBorder="1" applyAlignment="1">
      <alignment horizontal="right" vertical="center"/>
    </xf>
    <xf numFmtId="174" fontId="10" fillId="3" borderId="5" xfId="5" applyNumberFormat="1" applyFill="1" applyAlignment="1">
      <alignment horizontal="right" vertical="center"/>
    </xf>
    <xf numFmtId="174" fontId="10" fillId="3" borderId="5" xfId="5" applyNumberFormat="1" applyFill="1" applyAlignment="1">
      <alignment horizontal="right"/>
    </xf>
    <xf numFmtId="174" fontId="10" fillId="3" borderId="7" xfId="5" applyNumberFormat="1" applyFill="1" applyBorder="1" applyAlignment="1"/>
    <xf numFmtId="3" fontId="87" fillId="3" borderId="0" xfId="0" applyNumberFormat="1" applyFont="1" applyBorder="1" applyAlignment="1">
      <alignment horizontal="right"/>
    </xf>
    <xf numFmtId="3" fontId="10" fillId="3" borderId="5" xfId="5" applyNumberFormat="1" applyFill="1" applyAlignment="1">
      <alignment horizontal="right"/>
    </xf>
    <xf numFmtId="0" fontId="8" fillId="2" borderId="0" xfId="4" applyFont="1" applyFill="1" applyBorder="1" applyAlignment="1">
      <alignment horizontal="right" vertical="top" wrapText="1"/>
    </xf>
    <xf numFmtId="3" fontId="13" fillId="2" borderId="0" xfId="5" applyNumberFormat="1" applyFont="1" applyFill="1" applyBorder="1">
      <alignment vertical="center"/>
    </xf>
    <xf numFmtId="3" fontId="10" fillId="2" borderId="0" xfId="5" applyNumberFormat="1" applyFill="1" applyBorder="1">
      <alignment vertical="center"/>
    </xf>
    <xf numFmtId="3" fontId="10" fillId="2" borderId="0" xfId="5" applyNumberFormat="1" applyFill="1" applyBorder="1" applyAlignment="1">
      <alignment horizontal="right" vertical="center"/>
    </xf>
    <xf numFmtId="3" fontId="0" fillId="3" borderId="3" xfId="0" applyNumberFormat="1" applyFill="1" applyBorder="1"/>
    <xf numFmtId="3" fontId="0" fillId="3" borderId="6" xfId="0" applyNumberFormat="1" applyFill="1" applyBorder="1"/>
    <xf numFmtId="0" fontId="52" fillId="2" borderId="0" xfId="0" applyFont="1" applyFill="1" applyBorder="1"/>
    <xf numFmtId="0" fontId="13" fillId="2" borderId="37" xfId="3" applyFont="1" applyFill="1" applyBorder="1" applyAlignment="1">
      <alignment horizontal="center" vertical="top"/>
    </xf>
    <xf numFmtId="0" fontId="13" fillId="2" borderId="38" xfId="3" applyFont="1" applyFill="1" applyBorder="1" applyAlignment="1">
      <alignment horizontal="center" vertical="top"/>
    </xf>
    <xf numFmtId="0" fontId="13" fillId="2" borderId="35" xfId="3" applyFont="1" applyFill="1" applyBorder="1" applyAlignment="1">
      <alignment horizontal="center"/>
    </xf>
    <xf numFmtId="0" fontId="13" fillId="2" borderId="39" xfId="3" applyFont="1" applyFill="1" applyBorder="1" applyAlignment="1">
      <alignment horizontal="center"/>
    </xf>
    <xf numFmtId="0" fontId="13" fillId="2" borderId="36" xfId="3" applyFont="1" applyFill="1" applyBorder="1" applyAlignment="1">
      <alignment horizontal="center"/>
    </xf>
    <xf numFmtId="0" fontId="13" fillId="2" borderId="35" xfId="3" applyFont="1" applyFill="1" applyBorder="1" applyAlignment="1">
      <alignment horizontal="center" vertical="top"/>
    </xf>
    <xf numFmtId="0" fontId="13" fillId="2" borderId="39" xfId="3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center" wrapText="1"/>
    </xf>
    <xf numFmtId="0" fontId="8" fillId="2" borderId="12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wrapText="1"/>
    </xf>
    <xf numFmtId="0" fontId="8" fillId="2" borderId="2" xfId="4" applyFont="1" applyFill="1" applyBorder="1" applyAlignment="1">
      <alignment horizontal="center" wrapText="1"/>
    </xf>
    <xf numFmtId="0" fontId="8" fillId="2" borderId="13" xfId="4" applyFont="1" applyFill="1" applyBorder="1" applyAlignment="1">
      <alignment horizontal="center" wrapText="1"/>
    </xf>
    <xf numFmtId="0" fontId="8" fillId="2" borderId="7" xfId="4" applyFont="1" applyFill="1" applyBorder="1" applyAlignment="1">
      <alignment horizontal="center" wrapText="1"/>
    </xf>
    <xf numFmtId="0" fontId="8" fillId="2" borderId="0" xfId="4" applyFont="1" applyFill="1" applyBorder="1" applyAlignment="1">
      <alignment horizontal="center" wrapText="1"/>
    </xf>
    <xf numFmtId="0" fontId="8" fillId="2" borderId="4" xfId="4" applyFill="1" applyBorder="1" applyAlignment="1">
      <alignment horizontal="center" vertical="top" wrapText="1"/>
    </xf>
    <xf numFmtId="0" fontId="8" fillId="2" borderId="13" xfId="4" applyFill="1" applyBorder="1" applyAlignment="1">
      <alignment horizontal="center" vertical="top" wrapText="1"/>
    </xf>
    <xf numFmtId="0" fontId="8" fillId="2" borderId="2" xfId="4" applyFill="1" applyBorder="1" applyAlignment="1">
      <alignment horizontal="center" vertical="top" wrapText="1"/>
    </xf>
    <xf numFmtId="0" fontId="13" fillId="2" borderId="3" xfId="3" applyFont="1" applyFill="1" applyBorder="1" applyAlignment="1">
      <alignment horizontal="center" vertical="top"/>
    </xf>
    <xf numFmtId="0" fontId="13" fillId="2" borderId="6" xfId="3" applyFont="1" applyFill="1" applyBorder="1" applyAlignment="1">
      <alignment horizontal="center" vertical="top"/>
    </xf>
    <xf numFmtId="0" fontId="13" fillId="2" borderId="9" xfId="3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2" borderId="4" xfId="4" applyFont="1" applyFill="1" applyBorder="1" applyAlignment="1">
      <alignment horizontal="right" vertical="top" wrapText="1"/>
    </xf>
    <xf numFmtId="0" fontId="8" fillId="2" borderId="7" xfId="4" applyFont="1" applyFill="1" applyBorder="1" applyAlignment="1">
      <alignment horizontal="right" vertical="top" wrapText="1"/>
    </xf>
    <xf numFmtId="0" fontId="8" fillId="2" borderId="10" xfId="4" applyFont="1" applyFill="1" applyBorder="1" applyAlignment="1">
      <alignment horizontal="right" vertical="top" wrapText="1"/>
    </xf>
    <xf numFmtId="0" fontId="8" fillId="2" borderId="12" xfId="4" applyFont="1" applyFill="1" applyBorder="1" applyAlignment="1">
      <alignment horizontal="center" vertical="top" wrapText="1"/>
    </xf>
    <xf numFmtId="0" fontId="8" fillId="2" borderId="14" xfId="4" applyFont="1" applyFill="1" applyBorder="1" applyAlignment="1">
      <alignment horizontal="center" vertical="top" wrapText="1"/>
    </xf>
    <xf numFmtId="0" fontId="8" fillId="2" borderId="12" xfId="4" applyFill="1" applyBorder="1" applyAlignment="1">
      <alignment horizontal="center" vertical="top"/>
    </xf>
    <xf numFmtId="0" fontId="8" fillId="2" borderId="14" xfId="4" applyFill="1" applyBorder="1" applyAlignment="1">
      <alignment horizontal="center" vertical="top"/>
    </xf>
    <xf numFmtId="0" fontId="8" fillId="2" borderId="11" xfId="4" applyFill="1" applyBorder="1" applyAlignment="1">
      <alignment horizontal="center" vertical="top"/>
    </xf>
    <xf numFmtId="0" fontId="12" fillId="3" borderId="36" xfId="0" applyNumberFormat="1" applyFont="1" applyFill="1" applyBorder="1" applyAlignment="1" applyProtection="1">
      <alignment horizontal="left" wrapText="1"/>
    </xf>
    <xf numFmtId="0" fontId="12" fillId="3" borderId="43" xfId="0" applyNumberFormat="1" applyFont="1" applyFill="1" applyBorder="1" applyAlignment="1" applyProtection="1">
      <alignment horizontal="left" wrapText="1"/>
    </xf>
    <xf numFmtId="0" fontId="12" fillId="3" borderId="32" xfId="0" applyNumberFormat="1" applyFont="1" applyFill="1" applyBorder="1" applyAlignment="1" applyProtection="1">
      <alignment horizontal="center" wrapText="1"/>
    </xf>
    <xf numFmtId="0" fontId="12" fillId="3" borderId="62" xfId="0" applyNumberFormat="1" applyFont="1" applyFill="1" applyBorder="1" applyAlignment="1" applyProtection="1">
      <alignment horizontal="center" wrapText="1"/>
    </xf>
    <xf numFmtId="0" fontId="12" fillId="3" borderId="52" xfId="0" applyNumberFormat="1" applyFont="1" applyFill="1" applyBorder="1" applyAlignment="1" applyProtection="1">
      <alignment horizontal="center" wrapText="1"/>
    </xf>
    <xf numFmtId="3" fontId="86" fillId="0" borderId="7" xfId="0" applyNumberFormat="1" applyFont="1" applyFill="1" applyBorder="1" applyAlignment="1">
      <alignment horizontal="right"/>
    </xf>
    <xf numFmtId="3" fontId="13" fillId="3" borderId="31" xfId="0" applyNumberFormat="1" applyFont="1" applyBorder="1" applyAlignment="1">
      <alignment horizontal="right"/>
    </xf>
    <xf numFmtId="1" fontId="0" fillId="3" borderId="0" xfId="0" applyNumberFormat="1"/>
    <xf numFmtId="2" fontId="10" fillId="3" borderId="0" xfId="0" applyNumberFormat="1" applyFont="1"/>
    <xf numFmtId="2" fontId="0" fillId="3" borderId="0" xfId="0" applyNumberFormat="1"/>
    <xf numFmtId="1" fontId="16" fillId="0" borderId="0" xfId="6" applyFont="1" applyFill="1" applyBorder="1"/>
    <xf numFmtId="0" fontId="4" fillId="0" borderId="0" xfId="0" applyFont="1" applyFill="1"/>
  </cellXfs>
  <cellStyles count="168">
    <cellStyle name="1. Tabell nr" xfId="2" xr:uid="{00000000-0005-0000-0000-000000000000}"/>
    <cellStyle name="2. Tabell-tittel" xfId="3" xr:uid="{00000000-0005-0000-0000-000001000000}"/>
    <cellStyle name="20 % – uthevingsfarge 1" xfId="72" builtinId="30" customBuiltin="1"/>
    <cellStyle name="20 % - uthevingsfarge 1 2" xfId="99" xr:uid="{00000000-0005-0000-0000-000003000000}"/>
    <cellStyle name="20 % - uthevingsfarge 1 2 2" xfId="127" xr:uid="{00000000-0005-0000-0000-000004000000}"/>
    <cellStyle name="20 % - uthevingsfarge 1 3" xfId="141" xr:uid="{00000000-0005-0000-0000-000005000000}"/>
    <cellStyle name="20 % - uthevingsfarge 1 4" xfId="113" xr:uid="{00000000-0005-0000-0000-000006000000}"/>
    <cellStyle name="20 % – uthevingsfarge 2" xfId="76" builtinId="34" customBuiltin="1"/>
    <cellStyle name="20 % - uthevingsfarge 2 2" xfId="101" xr:uid="{00000000-0005-0000-0000-000008000000}"/>
    <cellStyle name="20 % - uthevingsfarge 2 2 2" xfId="129" xr:uid="{00000000-0005-0000-0000-000009000000}"/>
    <cellStyle name="20 % - uthevingsfarge 2 3" xfId="143" xr:uid="{00000000-0005-0000-0000-00000A000000}"/>
    <cellStyle name="20 % - uthevingsfarge 2 4" xfId="115" xr:uid="{00000000-0005-0000-0000-00000B000000}"/>
    <cellStyle name="20 % – uthevingsfarge 3" xfId="80" builtinId="38" customBuiltin="1"/>
    <cellStyle name="20 % - uthevingsfarge 3 2" xfId="103" xr:uid="{00000000-0005-0000-0000-00000D000000}"/>
    <cellStyle name="20 % - uthevingsfarge 3 2 2" xfId="131" xr:uid="{00000000-0005-0000-0000-00000E000000}"/>
    <cellStyle name="20 % - uthevingsfarge 3 3" xfId="145" xr:uid="{00000000-0005-0000-0000-00000F000000}"/>
    <cellStyle name="20 % - uthevingsfarge 3 4" xfId="117" xr:uid="{00000000-0005-0000-0000-000010000000}"/>
    <cellStyle name="20 % – uthevingsfarge 4" xfId="84" builtinId="42" customBuiltin="1"/>
    <cellStyle name="20 % - uthevingsfarge 4 2" xfId="105" xr:uid="{00000000-0005-0000-0000-000012000000}"/>
    <cellStyle name="20 % - uthevingsfarge 4 2 2" xfId="133" xr:uid="{00000000-0005-0000-0000-000013000000}"/>
    <cellStyle name="20 % - uthevingsfarge 4 3" xfId="147" xr:uid="{00000000-0005-0000-0000-000014000000}"/>
    <cellStyle name="20 % - uthevingsfarge 4 4" xfId="119" xr:uid="{00000000-0005-0000-0000-000015000000}"/>
    <cellStyle name="20 % – uthevingsfarge 5" xfId="88" builtinId="46" customBuiltin="1"/>
    <cellStyle name="20 % - uthevingsfarge 5 2" xfId="107" xr:uid="{00000000-0005-0000-0000-000017000000}"/>
    <cellStyle name="20 % - uthevingsfarge 5 2 2" xfId="135" xr:uid="{00000000-0005-0000-0000-000018000000}"/>
    <cellStyle name="20 % - uthevingsfarge 5 3" xfId="149" xr:uid="{00000000-0005-0000-0000-000019000000}"/>
    <cellStyle name="20 % - uthevingsfarge 5 4" xfId="121" xr:uid="{00000000-0005-0000-0000-00001A000000}"/>
    <cellStyle name="20 % – uthevingsfarge 6" xfId="92" builtinId="50" customBuiltin="1"/>
    <cellStyle name="20 % - uthevingsfarge 6 2" xfId="109" xr:uid="{00000000-0005-0000-0000-00001C000000}"/>
    <cellStyle name="20 % - uthevingsfarge 6 2 2" xfId="137" xr:uid="{00000000-0005-0000-0000-00001D000000}"/>
    <cellStyle name="20 % - uthevingsfarge 6 3" xfId="151" xr:uid="{00000000-0005-0000-0000-00001E000000}"/>
    <cellStyle name="20 % - uthevingsfarge 6 4" xfId="123" xr:uid="{00000000-0005-0000-0000-00001F000000}"/>
    <cellStyle name="20% - Accent1" xfId="12" xr:uid="{00000000-0005-0000-0000-000020000000}"/>
    <cellStyle name="20% - Accent2" xfId="13" xr:uid="{00000000-0005-0000-0000-000021000000}"/>
    <cellStyle name="20% - Accent3" xfId="14" xr:uid="{00000000-0005-0000-0000-000022000000}"/>
    <cellStyle name="20% - Accent4" xfId="15" xr:uid="{00000000-0005-0000-0000-000023000000}"/>
    <cellStyle name="20% - Accent5" xfId="16" xr:uid="{00000000-0005-0000-0000-000024000000}"/>
    <cellStyle name="20% - Accent6" xfId="17" xr:uid="{00000000-0005-0000-0000-000025000000}"/>
    <cellStyle name="20% - uthevingsfarge 1 2" xfId="153" xr:uid="{00000000-0005-0000-0000-000026000000}"/>
    <cellStyle name="20% - uthevingsfarge 2 2" xfId="154" xr:uid="{00000000-0005-0000-0000-000027000000}"/>
    <cellStyle name="20% - uthevingsfarge 3 2" xfId="155" xr:uid="{00000000-0005-0000-0000-000028000000}"/>
    <cellStyle name="20% - uthevingsfarge 4 2" xfId="156" xr:uid="{00000000-0005-0000-0000-000029000000}"/>
    <cellStyle name="20% - uthevingsfarge 5 2" xfId="157" xr:uid="{00000000-0005-0000-0000-00002A000000}"/>
    <cellStyle name="20% - uthevingsfarge 6 2" xfId="158" xr:uid="{00000000-0005-0000-0000-00002B000000}"/>
    <cellStyle name="3. Tabell-hode" xfId="4" xr:uid="{00000000-0005-0000-0000-00002C000000}"/>
    <cellStyle name="4. Tabell-kropp" xfId="5" xr:uid="{00000000-0005-0000-0000-00002D000000}"/>
    <cellStyle name="40 % – uthevingsfarge 1" xfId="73" builtinId="31" customBuiltin="1"/>
    <cellStyle name="40 % - uthevingsfarge 1 2" xfId="100" xr:uid="{00000000-0005-0000-0000-00002F000000}"/>
    <cellStyle name="40 % - uthevingsfarge 1 2 2" xfId="128" xr:uid="{00000000-0005-0000-0000-000030000000}"/>
    <cellStyle name="40 % - uthevingsfarge 1 3" xfId="142" xr:uid="{00000000-0005-0000-0000-000031000000}"/>
    <cellStyle name="40 % - uthevingsfarge 1 4" xfId="114" xr:uid="{00000000-0005-0000-0000-000032000000}"/>
    <cellStyle name="40 % – uthevingsfarge 2" xfId="77" builtinId="35" customBuiltin="1"/>
    <cellStyle name="40 % - uthevingsfarge 2 2" xfId="102" xr:uid="{00000000-0005-0000-0000-000034000000}"/>
    <cellStyle name="40 % - uthevingsfarge 2 2 2" xfId="130" xr:uid="{00000000-0005-0000-0000-000035000000}"/>
    <cellStyle name="40 % - uthevingsfarge 2 3" xfId="144" xr:uid="{00000000-0005-0000-0000-000036000000}"/>
    <cellStyle name="40 % - uthevingsfarge 2 4" xfId="116" xr:uid="{00000000-0005-0000-0000-000037000000}"/>
    <cellStyle name="40 % – uthevingsfarge 3" xfId="81" builtinId="39" customBuiltin="1"/>
    <cellStyle name="40 % - uthevingsfarge 3 2" xfId="104" xr:uid="{00000000-0005-0000-0000-000039000000}"/>
    <cellStyle name="40 % - uthevingsfarge 3 2 2" xfId="132" xr:uid="{00000000-0005-0000-0000-00003A000000}"/>
    <cellStyle name="40 % - uthevingsfarge 3 3" xfId="146" xr:uid="{00000000-0005-0000-0000-00003B000000}"/>
    <cellStyle name="40 % - uthevingsfarge 3 4" xfId="118" xr:uid="{00000000-0005-0000-0000-00003C000000}"/>
    <cellStyle name="40 % – uthevingsfarge 4" xfId="85" builtinId="43" customBuiltin="1"/>
    <cellStyle name="40 % - uthevingsfarge 4 2" xfId="106" xr:uid="{00000000-0005-0000-0000-00003E000000}"/>
    <cellStyle name="40 % - uthevingsfarge 4 2 2" xfId="134" xr:uid="{00000000-0005-0000-0000-00003F000000}"/>
    <cellStyle name="40 % - uthevingsfarge 4 3" xfId="148" xr:uid="{00000000-0005-0000-0000-000040000000}"/>
    <cellStyle name="40 % - uthevingsfarge 4 4" xfId="120" xr:uid="{00000000-0005-0000-0000-000041000000}"/>
    <cellStyle name="40 % – uthevingsfarge 5" xfId="89" builtinId="47" customBuiltin="1"/>
    <cellStyle name="40 % - uthevingsfarge 5 2" xfId="108" xr:uid="{00000000-0005-0000-0000-000043000000}"/>
    <cellStyle name="40 % - uthevingsfarge 5 2 2" xfId="136" xr:uid="{00000000-0005-0000-0000-000044000000}"/>
    <cellStyle name="40 % - uthevingsfarge 5 3" xfId="150" xr:uid="{00000000-0005-0000-0000-000045000000}"/>
    <cellStyle name="40 % - uthevingsfarge 5 4" xfId="122" xr:uid="{00000000-0005-0000-0000-000046000000}"/>
    <cellStyle name="40 % – uthevingsfarge 6" xfId="93" builtinId="51" customBuiltin="1"/>
    <cellStyle name="40 % - uthevingsfarge 6 2" xfId="110" xr:uid="{00000000-0005-0000-0000-000048000000}"/>
    <cellStyle name="40 % - uthevingsfarge 6 2 2" xfId="138" xr:uid="{00000000-0005-0000-0000-000049000000}"/>
    <cellStyle name="40 % - uthevingsfarge 6 3" xfId="152" xr:uid="{00000000-0005-0000-0000-00004A000000}"/>
    <cellStyle name="40 % - uthevingsfarge 6 4" xfId="124" xr:uid="{00000000-0005-0000-0000-00004B000000}"/>
    <cellStyle name="40% - Accent1" xfId="18" xr:uid="{00000000-0005-0000-0000-00004C000000}"/>
    <cellStyle name="40% - Accent2" xfId="19" xr:uid="{00000000-0005-0000-0000-00004D000000}"/>
    <cellStyle name="40% - Accent3" xfId="20" xr:uid="{00000000-0005-0000-0000-00004E000000}"/>
    <cellStyle name="40% - Accent4" xfId="21" xr:uid="{00000000-0005-0000-0000-00004F000000}"/>
    <cellStyle name="40% - Accent5" xfId="22" xr:uid="{00000000-0005-0000-0000-000050000000}"/>
    <cellStyle name="40% - Accent6" xfId="23" xr:uid="{00000000-0005-0000-0000-000051000000}"/>
    <cellStyle name="40% - uthevingsfarge 1 2" xfId="159" xr:uid="{00000000-0005-0000-0000-000052000000}"/>
    <cellStyle name="40% - uthevingsfarge 2 2" xfId="160" xr:uid="{00000000-0005-0000-0000-000053000000}"/>
    <cellStyle name="40% - uthevingsfarge 3 2" xfId="161" xr:uid="{00000000-0005-0000-0000-000054000000}"/>
    <cellStyle name="40% - uthevingsfarge 4 2" xfId="162" xr:uid="{00000000-0005-0000-0000-000055000000}"/>
    <cellStyle name="40% - uthevingsfarge 5 2" xfId="163" xr:uid="{00000000-0005-0000-0000-000056000000}"/>
    <cellStyle name="40% - uthevingsfarge 6 2" xfId="164" xr:uid="{00000000-0005-0000-0000-000057000000}"/>
    <cellStyle name="5. Tabell-kropp hf" xfId="6" xr:uid="{00000000-0005-0000-0000-000058000000}"/>
    <cellStyle name="60 % – uthevingsfarge 1" xfId="74" builtinId="32" customBuiltin="1"/>
    <cellStyle name="60 % – uthevingsfarge 2" xfId="78" builtinId="36" customBuiltin="1"/>
    <cellStyle name="60 % – uthevingsfarge 3" xfId="82" builtinId="40" customBuiltin="1"/>
    <cellStyle name="60 % – uthevingsfarge 4" xfId="86" builtinId="44" customBuiltin="1"/>
    <cellStyle name="60 % – uthevingsfarge 5" xfId="90" builtinId="48" customBuiltin="1"/>
    <cellStyle name="60 % – uthevingsfarge 6" xfId="94" builtinId="52" customBuiltin="1"/>
    <cellStyle name="60% - Accent1" xfId="24" xr:uid="{00000000-0005-0000-0000-00005F000000}"/>
    <cellStyle name="60% - Accent2" xfId="25" xr:uid="{00000000-0005-0000-0000-000060000000}"/>
    <cellStyle name="60% - Accent3" xfId="26" xr:uid="{00000000-0005-0000-0000-000061000000}"/>
    <cellStyle name="60% - Accent4" xfId="27" xr:uid="{00000000-0005-0000-0000-000062000000}"/>
    <cellStyle name="60% - Accent5" xfId="28" xr:uid="{00000000-0005-0000-0000-000063000000}"/>
    <cellStyle name="60% - Accent6" xfId="29" xr:uid="{00000000-0005-0000-0000-000064000000}"/>
    <cellStyle name="8. Tabell-kilde" xfId="7" xr:uid="{00000000-0005-0000-0000-000065000000}"/>
    <cellStyle name="9. Tabell-note" xfId="8" xr:uid="{00000000-0005-0000-0000-000066000000}"/>
    <cellStyle name="Accent1" xfId="30" xr:uid="{00000000-0005-0000-0000-000067000000}"/>
    <cellStyle name="Accent2" xfId="31" xr:uid="{00000000-0005-0000-0000-000068000000}"/>
    <cellStyle name="Accent3" xfId="32" xr:uid="{00000000-0005-0000-0000-000069000000}"/>
    <cellStyle name="Accent4" xfId="33" xr:uid="{00000000-0005-0000-0000-00006A000000}"/>
    <cellStyle name="Accent5" xfId="34" xr:uid="{00000000-0005-0000-0000-00006B000000}"/>
    <cellStyle name="Accent6" xfId="35" xr:uid="{00000000-0005-0000-0000-00006C000000}"/>
    <cellStyle name="Bad" xfId="36" xr:uid="{00000000-0005-0000-0000-00006D000000}"/>
    <cellStyle name="Beregning" xfId="65" builtinId="22" customBuiltin="1"/>
    <cellStyle name="Calculation" xfId="37" xr:uid="{00000000-0005-0000-0000-00006F000000}"/>
    <cellStyle name="Check Cell" xfId="38" xr:uid="{00000000-0005-0000-0000-000070000000}"/>
    <cellStyle name="Dårlig" xfId="61" builtinId="27" customBuiltin="1"/>
    <cellStyle name="Explanatory Text" xfId="39" xr:uid="{00000000-0005-0000-0000-000072000000}"/>
    <cellStyle name="Forklarende tekst" xfId="69" builtinId="53" customBuiltin="1"/>
    <cellStyle name="God" xfId="60" builtinId="26" customBuiltin="1"/>
    <cellStyle name="Good" xfId="40" xr:uid="{00000000-0005-0000-0000-000075000000}"/>
    <cellStyle name="Heading 1" xfId="41" xr:uid="{00000000-0005-0000-0000-000076000000}"/>
    <cellStyle name="Heading 2" xfId="42" xr:uid="{00000000-0005-0000-0000-000077000000}"/>
    <cellStyle name="Heading 3" xfId="43" xr:uid="{00000000-0005-0000-0000-000078000000}"/>
    <cellStyle name="Heading 4" xfId="44" xr:uid="{00000000-0005-0000-0000-000079000000}"/>
    <cellStyle name="Hyperkobling" xfId="54" builtinId="8"/>
    <cellStyle name="Inndata" xfId="63" builtinId="20" customBuiltin="1"/>
    <cellStyle name="Input" xfId="45" xr:uid="{00000000-0005-0000-0000-00007C000000}"/>
    <cellStyle name="Koblet celle" xfId="66" builtinId="24" customBuiltin="1"/>
    <cellStyle name="Komma" xfId="1" builtinId="3"/>
    <cellStyle name="Komma 2" xfId="140" xr:uid="{00000000-0005-0000-0000-00007F000000}"/>
    <cellStyle name="Komma 3" xfId="111" xr:uid="{00000000-0005-0000-0000-000080000000}"/>
    <cellStyle name="Kontrollcelle" xfId="67" builtinId="23" customBuiltin="1"/>
    <cellStyle name="Linked Cell" xfId="46" xr:uid="{00000000-0005-0000-0000-000082000000}"/>
    <cellStyle name="Merknad 2" xfId="96" xr:uid="{00000000-0005-0000-0000-000083000000}"/>
    <cellStyle name="Merknad 2 2" xfId="125" xr:uid="{00000000-0005-0000-0000-000084000000}"/>
    <cellStyle name="Merknad 3" xfId="98" xr:uid="{00000000-0005-0000-0000-000085000000}"/>
    <cellStyle name="Merknad 3 2" xfId="126" xr:uid="{00000000-0005-0000-0000-000086000000}"/>
    <cellStyle name="Merknad 4" xfId="139" xr:uid="{00000000-0005-0000-0000-000087000000}"/>
    <cellStyle name="Neutral" xfId="47" xr:uid="{00000000-0005-0000-0000-000088000000}"/>
    <cellStyle name="Normal" xfId="0" builtinId="0" customBuiltin="1"/>
    <cellStyle name="Normal 2" xfId="166" xr:uid="{00000000-0005-0000-0000-00008A000000}"/>
    <cellStyle name="Normal 3" xfId="167" xr:uid="{00000000-0005-0000-0000-00008B000000}"/>
    <cellStyle name="Note" xfId="48" xr:uid="{00000000-0005-0000-0000-00008C000000}"/>
    <cellStyle name="Nøytral" xfId="62" builtinId="28" customBuiltin="1"/>
    <cellStyle name="Output" xfId="49" xr:uid="{00000000-0005-0000-0000-00008E000000}"/>
    <cellStyle name="Overskrift 1" xfId="56" builtinId="16" customBuiltin="1"/>
    <cellStyle name="Overskrift 2" xfId="57" builtinId="17" customBuiltin="1"/>
    <cellStyle name="Overskrift 3" xfId="58" builtinId="18" customBuiltin="1"/>
    <cellStyle name="Overskrift 4" xfId="59" builtinId="19" customBuiltin="1"/>
    <cellStyle name="Prosent" xfId="165" builtinId="5"/>
    <cellStyle name="Prosent 2" xfId="55" xr:uid="{00000000-0005-0000-0000-000094000000}"/>
    <cellStyle name="Stil 1" xfId="50" xr:uid="{00000000-0005-0000-0000-000095000000}"/>
    <cellStyle name="Tabell" xfId="9" xr:uid="{00000000-0005-0000-0000-000096000000}"/>
    <cellStyle name="Tabell-tittel" xfId="10" xr:uid="{00000000-0005-0000-0000-000097000000}"/>
    <cellStyle name="Title" xfId="51" xr:uid="{00000000-0005-0000-0000-000098000000}"/>
    <cellStyle name="Tittel" xfId="97" builtinId="15" customBuiltin="1"/>
    <cellStyle name="Tittel 2" xfId="95" xr:uid="{00000000-0005-0000-0000-00009A000000}"/>
    <cellStyle name="Total" xfId="52" xr:uid="{00000000-0005-0000-0000-00009B000000}"/>
    <cellStyle name="Totalt" xfId="70" builtinId="25" customBuiltin="1"/>
    <cellStyle name="Tusenskille 2" xfId="11" xr:uid="{00000000-0005-0000-0000-00009D000000}"/>
    <cellStyle name="Tusenskille 2 2" xfId="112" xr:uid="{00000000-0005-0000-0000-00009E000000}"/>
    <cellStyle name="Utdata" xfId="64" builtinId="21" customBuiltin="1"/>
    <cellStyle name="Uthevingsfarge1" xfId="71" builtinId="29" customBuiltin="1"/>
    <cellStyle name="Uthevingsfarge2" xfId="75" builtinId="33" customBuiltin="1"/>
    <cellStyle name="Uthevingsfarge3" xfId="79" builtinId="37" customBuiltin="1"/>
    <cellStyle name="Uthevingsfarge4" xfId="83" builtinId="41" customBuiltin="1"/>
    <cellStyle name="Uthevingsfarge5" xfId="87" builtinId="45" customBuiltin="1"/>
    <cellStyle name="Uthevingsfarge6" xfId="91" builtinId="49" customBuiltin="1"/>
    <cellStyle name="Varseltekst" xfId="68" builtinId="11" customBuiltin="1"/>
    <cellStyle name="Warning Text" xfId="53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C23" sqref="C23"/>
    </sheetView>
  </sheetViews>
  <sheetFormatPr baseColWidth="10" defaultRowHeight="12.75" x14ac:dyDescent="0.2"/>
  <cols>
    <col min="1" max="1" width="9.7109375" customWidth="1"/>
    <col min="2" max="2" width="122.42578125" customWidth="1"/>
    <col min="3" max="3" width="23.5703125" bestFit="1" customWidth="1"/>
  </cols>
  <sheetData>
    <row r="1" spans="1:3" ht="18" x14ac:dyDescent="0.25">
      <c r="A1" s="87" t="s">
        <v>203</v>
      </c>
    </row>
    <row r="3" spans="1:3" x14ac:dyDescent="0.2">
      <c r="A3" s="88" t="s">
        <v>55</v>
      </c>
      <c r="B3" s="88" t="s">
        <v>56</v>
      </c>
      <c r="C3" s="88" t="s">
        <v>105</v>
      </c>
    </row>
    <row r="4" spans="1:3" s="218" customFormat="1" x14ac:dyDescent="0.2">
      <c r="A4" s="365" t="s">
        <v>57</v>
      </c>
      <c r="B4" s="366" t="str">
        <f>'A.13.1'!A3</f>
        <v xml:space="preserve">Totale FoU-utgifter i 2007, 2011 og 2017 i løpende og faste 2010-priser etter fylke, samt 2017 etter sektor for utførelse¹ og per innbygger. </v>
      </c>
      <c r="C4" s="230" t="str">
        <f>'A.13.1'!A1</f>
        <v>Sist oppdatert 28.03.2019</v>
      </c>
    </row>
    <row r="5" spans="1:3" s="217" customFormat="1" x14ac:dyDescent="0.2">
      <c r="A5" s="216" t="s">
        <v>58</v>
      </c>
      <c r="B5" s="229" t="str">
        <f>'A.13.2'!A3</f>
        <v>Totale FoU-utgifter etter finansieringskilde og fylke for utførende enhet¹ i 2017.</v>
      </c>
      <c r="C5" s="127" t="str">
        <f>'A.13.2'!A1</f>
        <v>Sist oppdatert 28.03.2019</v>
      </c>
    </row>
    <row r="6" spans="1:3" s="217" customFormat="1" x14ac:dyDescent="0.2">
      <c r="A6" s="216" t="s">
        <v>67</v>
      </c>
      <c r="B6" s="229" t="str">
        <f>'A.13.3'!A3</f>
        <v>FoU-utgifter finansiert av offentlige midler etter sektor for utførelse  i 2017. Mill. kr og prosent.</v>
      </c>
      <c r="C6" s="127" t="str">
        <f>'A.13.3'!A1</f>
        <v>Sist oppdatert 27.03.2019</v>
      </c>
    </row>
    <row r="7" spans="1:3" s="218" customFormat="1" x14ac:dyDescent="0.2">
      <c r="A7" s="365" t="s">
        <v>68</v>
      </c>
      <c r="B7" s="229" t="str">
        <f>'A.13.4'!A3</f>
        <v>FoU-årsverk¹ i 2007, 2011 og 2017 etter fylke, samt etter personalgruppe og per 1 000 innbyggere i 2017.</v>
      </c>
      <c r="C7" s="90" t="str">
        <f>'A.13.4'!A1</f>
        <v>Sist oppdatert 28.03.2019</v>
      </c>
    </row>
    <row r="8" spans="1:3" s="218" customFormat="1" x14ac:dyDescent="0.2">
      <c r="A8" s="365" t="s">
        <v>69</v>
      </c>
      <c r="B8" s="229" t="str">
        <f>'A.13.5'!A3</f>
        <v>Totalt FoU-personale, forskere/faglig personale og personale med doktorgrad etter fylke og sektor for utførelse i 2017.</v>
      </c>
      <c r="C8" s="90" t="str">
        <f>'A.13.5'!A1</f>
        <v>Sist oppdatert 21.03.2019</v>
      </c>
    </row>
    <row r="9" spans="1:3" x14ac:dyDescent="0.2">
      <c r="A9" s="93" t="s">
        <v>70</v>
      </c>
      <c r="B9" s="89" t="str">
        <f>'A.13.6a'!A3</f>
        <v>Kvinnelig FoU-personale og forskerpersonale etter fylke og utførende sektor  i 2017.</v>
      </c>
      <c r="C9" s="90" t="str">
        <f>'A.13.6a'!A1</f>
        <v>Sist oppdatert 21.03.2019</v>
      </c>
    </row>
    <row r="10" spans="1:3" x14ac:dyDescent="0.2">
      <c r="A10" s="93" t="s">
        <v>119</v>
      </c>
      <c r="B10" s="89" t="str">
        <f>'A.13.7a'!A3</f>
        <v>Hovedtall for næringslivets FoU-virksomhet etter fylke i 2017.</v>
      </c>
      <c r="C10" s="90" t="str">
        <f>'A.13.7a'!A1</f>
        <v>Sist oppdatert 28.03.2019</v>
      </c>
    </row>
    <row r="11" spans="1:3" x14ac:dyDescent="0.2">
      <c r="A11" s="93" t="s">
        <v>120</v>
      </c>
      <c r="B11" s="89" t="str">
        <f>'A.13.7b'!A3</f>
        <v>Hovedtall for instituttsektorens¹ FoU-virksomhet etter fylke i 2017.</v>
      </c>
      <c r="C11" s="90" t="str">
        <f>'A.13.7b'!A1</f>
        <v>Sist oppdatert 04.01.2019</v>
      </c>
    </row>
    <row r="12" spans="1:3" x14ac:dyDescent="0.2">
      <c r="A12" s="93" t="s">
        <v>121</v>
      </c>
      <c r="B12" s="89" t="str">
        <f>'A.13.7c'!A3</f>
        <v>Hovedtall for universitets- og høgskolesektorens¹ FoU-virksomhet etter fylke² i 2017.</v>
      </c>
      <c r="C12" s="90" t="str">
        <f>'A.13.7c'!A1</f>
        <v>Sist oppdatert 28.03.2019</v>
      </c>
    </row>
    <row r="13" spans="1:3" x14ac:dyDescent="0.2">
      <c r="A13" s="93" t="s">
        <v>122</v>
      </c>
      <c r="B13" s="89" t="str">
        <f>'A.13.7d'!A3</f>
        <v>Hovedtall for helseforetakenes FoU-virksomhet etter fylke i 2017.¹</v>
      </c>
      <c r="C13" s="90" t="str">
        <f>'A.13.7d'!A1</f>
        <v>Sist oppdatert 28.03.2019</v>
      </c>
    </row>
    <row r="14" spans="1:3" x14ac:dyDescent="0.2">
      <c r="A14" s="93" t="s">
        <v>71</v>
      </c>
      <c r="B14" s="89" t="str">
        <f>'A.13.8'!A3&amp;'A.13.8'!A4</f>
        <v xml:space="preserve">Antall sysselsatte, forskere/faglig personale per sysselsatt og sysselsatte med høyere utdanning etter fylke i 2017. </v>
      </c>
      <c r="C14" s="90" t="str">
        <f>'A.13.8'!A1</f>
        <v>Sist oppdatert 26.03.2019</v>
      </c>
    </row>
    <row r="15" spans="1:3" x14ac:dyDescent="0.2">
      <c r="A15" s="93" t="s">
        <v>72</v>
      </c>
      <c r="B15" s="89" t="str">
        <f>'A.13.9'!A3</f>
        <v>Næringslivets innovasjonsvirksomhet etter fylke i 2014-2016.</v>
      </c>
      <c r="C15" s="90" t="str">
        <f>'A.13.9'!A1</f>
        <v>Sist oppdatert 16.04.2018. Oppdateres innen 1. oktober 2019.</v>
      </c>
    </row>
    <row r="16" spans="1:3" s="218" customFormat="1" x14ac:dyDescent="0.2">
      <c r="A16" s="365" t="s">
        <v>73</v>
      </c>
      <c r="B16" s="229" t="str">
        <f>'A.13.10'!A3</f>
        <v>FoU-utgifter som andel av regionalt nasjonalregnskap etter fylke og utførende sektor¹  i 2017.</v>
      </c>
      <c r="C16" s="231" t="str">
        <f>'A.13.10'!A1</f>
        <v>Sist oppdatert 28.03.2019</v>
      </c>
    </row>
    <row r="17" spans="1:3" x14ac:dyDescent="0.2">
      <c r="A17" s="93" t="s">
        <v>75</v>
      </c>
      <c r="B17" s="89" t="str">
        <f>'A.13.11'!A3</f>
        <v>Totale FoU-utgifter i 2017 etter sektor for utførelse, og FoU-utgifter per innbygger, etter forskningsfondsregion og fylke. Mill. kr</v>
      </c>
      <c r="C17" s="90" t="str">
        <f>'A.13.11'!A1</f>
        <v>Sist oppdatert 28.03.2019</v>
      </c>
    </row>
    <row r="20" spans="1:3" ht="15.75" x14ac:dyDescent="0.25">
      <c r="A20" s="232" t="s">
        <v>161</v>
      </c>
    </row>
  </sheetData>
  <hyperlinks>
    <hyperlink ref="A4" display="A.13.1" xr:uid="{00000000-0004-0000-0000-000000000000}"/>
    <hyperlink ref="A5" display="A.13.2" xr:uid="{00000000-0004-0000-0000-000001000000}"/>
    <hyperlink ref="A6" display="A.13.3" xr:uid="{00000000-0004-0000-0000-000002000000}"/>
    <hyperlink ref="A7" display="A.13.4" xr:uid="{00000000-0004-0000-0000-000003000000}"/>
    <hyperlink ref="A8" display="A.13.5" xr:uid="{00000000-0004-0000-0000-000004000000}"/>
    <hyperlink ref="A9" display="A.13.6" xr:uid="{00000000-0004-0000-0000-000005000000}"/>
    <hyperlink ref="A10" display="A.13.7a" xr:uid="{00000000-0004-0000-0000-000006000000}"/>
    <hyperlink ref="A11" display="A.13.7b" xr:uid="{00000000-0004-0000-0000-000007000000}"/>
    <hyperlink ref="A12" display="A.13.7c" xr:uid="{00000000-0004-0000-0000-000008000000}"/>
    <hyperlink ref="A14" display="A.13.8" xr:uid="{00000000-0004-0000-0000-000009000000}"/>
    <hyperlink ref="A15" display="A.13.9" xr:uid="{00000000-0004-0000-0000-00000A000000}"/>
    <hyperlink ref="A16" display="A.13.10" xr:uid="{00000000-0004-0000-0000-00000B000000}"/>
    <hyperlink ref="A13" display="A.13.7d" xr:uid="{00000000-0004-0000-0000-00000C000000}"/>
    <hyperlink ref="A17" display="A.13.11" xr:uid="{00000000-0004-0000-0000-00000D000000}"/>
  </hyperlink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4"/>
  <sheetViews>
    <sheetView showGridLines="0" workbookViewId="0">
      <selection activeCell="D35" sqref="D35"/>
    </sheetView>
  </sheetViews>
  <sheetFormatPr baseColWidth="10" defaultColWidth="11.42578125" defaultRowHeight="12.75" x14ac:dyDescent="0.2"/>
  <cols>
    <col min="1" max="1" width="19.28515625" style="127" customWidth="1"/>
    <col min="2" max="6" width="15" style="127" customWidth="1"/>
    <col min="7" max="16384" width="11.42578125" style="127"/>
  </cols>
  <sheetData>
    <row r="1" spans="1:9" x14ac:dyDescent="0.2">
      <c r="A1" s="1" t="s">
        <v>209</v>
      </c>
      <c r="B1" s="324"/>
      <c r="C1" s="324"/>
      <c r="D1" s="324"/>
      <c r="E1" s="324"/>
      <c r="F1" s="324"/>
    </row>
    <row r="2" spans="1:9" ht="18" x14ac:dyDescent="0.25">
      <c r="A2" s="55" t="s">
        <v>124</v>
      </c>
      <c r="B2" s="57"/>
      <c r="C2" s="57"/>
      <c r="D2" s="57"/>
      <c r="E2" s="57"/>
      <c r="F2" s="57"/>
    </row>
    <row r="3" spans="1:9" ht="15.75" x14ac:dyDescent="0.25">
      <c r="A3" s="58" t="s">
        <v>210</v>
      </c>
      <c r="B3" s="60"/>
      <c r="C3" s="60"/>
      <c r="D3" s="60"/>
      <c r="E3" s="60"/>
      <c r="F3" s="60"/>
    </row>
    <row r="4" spans="1:9" ht="15.75" x14ac:dyDescent="0.25">
      <c r="A4" s="58"/>
      <c r="B4" s="60"/>
      <c r="C4" s="60"/>
      <c r="D4" s="60"/>
      <c r="E4" s="60"/>
      <c r="F4" s="60"/>
    </row>
    <row r="5" spans="1:9" ht="63.75" x14ac:dyDescent="0.2">
      <c r="A5" s="110" t="s">
        <v>8</v>
      </c>
      <c r="B5" s="111" t="s">
        <v>76</v>
      </c>
      <c r="C5" s="111" t="s">
        <v>43</v>
      </c>
      <c r="D5" s="111" t="s">
        <v>80</v>
      </c>
      <c r="E5" s="111" t="s">
        <v>44</v>
      </c>
      <c r="F5" s="149" t="s">
        <v>79</v>
      </c>
      <c r="G5" s="131"/>
      <c r="H5" s="128"/>
    </row>
    <row r="6" spans="1:9" x14ac:dyDescent="0.2">
      <c r="A6" s="114" t="s">
        <v>77</v>
      </c>
      <c r="B6" s="300">
        <v>12942.015000000001</v>
      </c>
      <c r="C6" s="300">
        <v>10664</v>
      </c>
      <c r="D6" s="313">
        <v>7283</v>
      </c>
      <c r="E6" s="313">
        <v>8565.6</v>
      </c>
      <c r="F6" s="314">
        <v>6197.1</v>
      </c>
      <c r="H6" s="154"/>
    </row>
    <row r="7" spans="1:9" x14ac:dyDescent="0.2">
      <c r="A7" s="117"/>
      <c r="B7" s="301"/>
      <c r="C7" s="301"/>
      <c r="D7" s="301"/>
      <c r="E7" s="301"/>
      <c r="F7" s="315"/>
      <c r="H7" s="154"/>
    </row>
    <row r="8" spans="1:9" x14ac:dyDescent="0.2">
      <c r="A8" s="120" t="s">
        <v>9</v>
      </c>
      <c r="B8" s="302">
        <v>332.72299999999996</v>
      </c>
      <c r="C8" s="316">
        <v>262</v>
      </c>
      <c r="D8" s="316">
        <v>109</v>
      </c>
      <c r="E8" s="316">
        <v>230.70000000000002</v>
      </c>
      <c r="F8" s="317">
        <v>106.80000000000001</v>
      </c>
      <c r="H8" s="154"/>
    </row>
    <row r="9" spans="1:9" x14ac:dyDescent="0.2">
      <c r="A9" s="120" t="s">
        <v>10</v>
      </c>
      <c r="B9" s="302">
        <v>2246.9845399999999</v>
      </c>
      <c r="C9" s="316">
        <v>1795</v>
      </c>
      <c r="D9" s="316">
        <v>1113</v>
      </c>
      <c r="E9" s="316">
        <v>1641.076</v>
      </c>
      <c r="F9" s="317">
        <v>1092.6949999999999</v>
      </c>
      <c r="H9" s="154"/>
    </row>
    <row r="10" spans="1:9" x14ac:dyDescent="0.2">
      <c r="A10" s="120" t="s">
        <v>11</v>
      </c>
      <c r="B10" s="302">
        <v>3410.2896200000005</v>
      </c>
      <c r="C10" s="316">
        <v>3391</v>
      </c>
      <c r="D10" s="316">
        <v>2575</v>
      </c>
      <c r="E10" s="316">
        <v>2371.0280000000002</v>
      </c>
      <c r="F10" s="317">
        <v>1909.63</v>
      </c>
      <c r="H10" s="154"/>
    </row>
    <row r="11" spans="1:9" x14ac:dyDescent="0.2">
      <c r="A11" s="120" t="s">
        <v>12</v>
      </c>
      <c r="B11" s="302">
        <v>21.330580000000001</v>
      </c>
      <c r="C11" s="316">
        <v>35</v>
      </c>
      <c r="D11" s="316">
        <v>23</v>
      </c>
      <c r="E11" s="316">
        <v>15.897000000000002</v>
      </c>
      <c r="F11" s="317">
        <v>13.457000000000003</v>
      </c>
      <c r="H11" s="154"/>
    </row>
    <row r="12" spans="1:9" x14ac:dyDescent="0.2">
      <c r="A12" s="120" t="s">
        <v>13</v>
      </c>
      <c r="B12" s="302">
        <v>135.44352999999998</v>
      </c>
      <c r="C12" s="316">
        <v>161</v>
      </c>
      <c r="D12" s="316">
        <v>105</v>
      </c>
      <c r="E12" s="316">
        <v>97.436999999999998</v>
      </c>
      <c r="F12" s="317">
        <v>70.082999999999998</v>
      </c>
      <c r="H12" s="154"/>
    </row>
    <row r="13" spans="1:9" x14ac:dyDescent="0.2">
      <c r="A13" s="120" t="s">
        <v>14</v>
      </c>
      <c r="B13" s="302">
        <v>4.485199999999999</v>
      </c>
      <c r="C13" s="316">
        <v>10</v>
      </c>
      <c r="D13" s="316">
        <v>8</v>
      </c>
      <c r="E13" s="316">
        <v>3.3839999999999999</v>
      </c>
      <c r="F13" s="317">
        <v>3.2839999999999998</v>
      </c>
      <c r="H13" s="154"/>
    </row>
    <row r="14" spans="1:9" x14ac:dyDescent="0.2">
      <c r="A14" s="120" t="s">
        <v>15</v>
      </c>
      <c r="B14" s="302">
        <v>90.56662</v>
      </c>
      <c r="C14" s="316">
        <v>78</v>
      </c>
      <c r="D14" s="316">
        <v>57</v>
      </c>
      <c r="E14" s="316">
        <v>68.775000000000006</v>
      </c>
      <c r="F14" s="317">
        <v>51.424000000000007</v>
      </c>
      <c r="H14" s="154"/>
    </row>
    <row r="15" spans="1:9" x14ac:dyDescent="0.2">
      <c r="A15" s="120" t="s">
        <v>16</v>
      </c>
      <c r="B15" s="302">
        <v>58.961379999999991</v>
      </c>
      <c r="C15" s="316">
        <v>60</v>
      </c>
      <c r="D15" s="316">
        <v>51</v>
      </c>
      <c r="E15" s="316">
        <v>49.155999999999992</v>
      </c>
      <c r="F15" s="317">
        <v>43.001999999999995</v>
      </c>
      <c r="H15" s="154"/>
    </row>
    <row r="16" spans="1:9" x14ac:dyDescent="0.2">
      <c r="A16" s="120" t="s">
        <v>17</v>
      </c>
      <c r="B16" s="302">
        <v>169.60262</v>
      </c>
      <c r="C16" s="316">
        <v>172</v>
      </c>
      <c r="D16" s="316">
        <v>131</v>
      </c>
      <c r="E16" s="316">
        <v>106.66</v>
      </c>
      <c r="F16" s="317">
        <v>78.343999999999994</v>
      </c>
      <c r="H16" s="154"/>
      <c r="I16" s="157"/>
    </row>
    <row r="17" spans="1:8" x14ac:dyDescent="0.2">
      <c r="A17" s="120" t="s">
        <v>18</v>
      </c>
      <c r="B17" s="302">
        <v>290.70061999999996</v>
      </c>
      <c r="C17" s="316">
        <v>304</v>
      </c>
      <c r="D17" s="316">
        <v>231</v>
      </c>
      <c r="E17" s="316">
        <v>208.37999999999997</v>
      </c>
      <c r="F17" s="317">
        <v>154.25599999999997</v>
      </c>
      <c r="H17" s="154"/>
    </row>
    <row r="18" spans="1:8" x14ac:dyDescent="0.2">
      <c r="A18" s="120" t="s">
        <v>19</v>
      </c>
      <c r="B18" s="302">
        <v>2226.5433300000004</v>
      </c>
      <c r="C18" s="316">
        <v>1552</v>
      </c>
      <c r="D18" s="316">
        <v>873</v>
      </c>
      <c r="E18" s="316">
        <v>1332.7160000000001</v>
      </c>
      <c r="F18" s="317">
        <v>837.27800000000013</v>
      </c>
      <c r="H18" s="154"/>
    </row>
    <row r="19" spans="1:8" x14ac:dyDescent="0.2">
      <c r="A19" s="120" t="s">
        <v>20</v>
      </c>
      <c r="B19" s="302">
        <v>40.114979999999996</v>
      </c>
      <c r="C19" s="316">
        <v>50</v>
      </c>
      <c r="D19" s="316">
        <v>41</v>
      </c>
      <c r="E19" s="316">
        <v>35.304000000000002</v>
      </c>
      <c r="F19" s="317">
        <v>29.626999999999999</v>
      </c>
      <c r="H19" s="154"/>
    </row>
    <row r="20" spans="1:8" x14ac:dyDescent="0.2">
      <c r="A20" s="120" t="s">
        <v>21</v>
      </c>
      <c r="B20" s="302">
        <v>140.22712999999999</v>
      </c>
      <c r="C20" s="316">
        <v>131</v>
      </c>
      <c r="D20" s="316">
        <v>93</v>
      </c>
      <c r="E20" s="316">
        <v>109.22499999999999</v>
      </c>
      <c r="F20" s="317">
        <v>78.912000000000006</v>
      </c>
      <c r="H20" s="154"/>
    </row>
    <row r="21" spans="1:8" x14ac:dyDescent="0.2">
      <c r="A21" s="120" t="s">
        <v>22</v>
      </c>
      <c r="B21" s="302">
        <v>2806.2901700000011</v>
      </c>
      <c r="C21" s="316">
        <v>1842</v>
      </c>
      <c r="D21" s="316">
        <v>1333</v>
      </c>
      <c r="E21" s="316">
        <v>1654.4829999999997</v>
      </c>
      <c r="F21" s="317">
        <v>1264.5769999999998</v>
      </c>
      <c r="H21" s="154"/>
    </row>
    <row r="22" spans="1:8" x14ac:dyDescent="0.2">
      <c r="A22" s="120" t="s">
        <v>23</v>
      </c>
      <c r="B22" s="302">
        <v>42.119520000000001</v>
      </c>
      <c r="C22" s="316">
        <v>58</v>
      </c>
      <c r="D22" s="316">
        <v>43</v>
      </c>
      <c r="E22" s="316">
        <v>36.724000000000004</v>
      </c>
      <c r="F22" s="317">
        <v>25.148</v>
      </c>
      <c r="H22" s="154"/>
    </row>
    <row r="23" spans="1:8" x14ac:dyDescent="0.2">
      <c r="A23" s="120" t="s">
        <v>24</v>
      </c>
      <c r="B23" s="302">
        <v>100.14950999999996</v>
      </c>
      <c r="C23" s="316">
        <v>120</v>
      </c>
      <c r="D23" s="316">
        <v>93</v>
      </c>
      <c r="E23" s="316">
        <v>86.512</v>
      </c>
      <c r="F23" s="317">
        <v>68.326999999999998</v>
      </c>
      <c r="H23" s="154"/>
    </row>
    <row r="24" spans="1:8" x14ac:dyDescent="0.2">
      <c r="A24" s="120" t="s">
        <v>25</v>
      </c>
      <c r="B24" s="302">
        <v>716.45076000000017</v>
      </c>
      <c r="C24" s="316">
        <v>577</v>
      </c>
      <c r="D24" s="316">
        <v>363</v>
      </c>
      <c r="E24" s="316">
        <v>448.39</v>
      </c>
      <c r="F24" s="317">
        <v>317.096</v>
      </c>
      <c r="H24" s="154"/>
    </row>
    <row r="25" spans="1:8" x14ac:dyDescent="0.2">
      <c r="A25" s="120" t="s">
        <v>26</v>
      </c>
      <c r="B25" s="302">
        <v>37.93291</v>
      </c>
      <c r="C25" s="316">
        <v>54</v>
      </c>
      <c r="D25" s="316">
        <v>41</v>
      </c>
      <c r="E25" s="316">
        <v>29.137</v>
      </c>
      <c r="F25" s="317">
        <v>21.161999999999999</v>
      </c>
      <c r="H25" s="154"/>
    </row>
    <row r="26" spans="1:8" x14ac:dyDescent="0.2">
      <c r="A26" s="123" t="s">
        <v>27</v>
      </c>
      <c r="B26" s="302">
        <v>71.098980000000012</v>
      </c>
      <c r="C26" s="316">
        <v>12</v>
      </c>
      <c r="D26" s="316" t="s">
        <v>208</v>
      </c>
      <c r="E26" s="316">
        <v>40.616</v>
      </c>
      <c r="F26" s="317">
        <v>31.997999999999998</v>
      </c>
      <c r="H26" s="154"/>
    </row>
    <row r="27" spans="1:8" x14ac:dyDescent="0.2">
      <c r="A27" s="123"/>
      <c r="B27" s="156"/>
      <c r="C27" s="157"/>
      <c r="D27" s="157"/>
      <c r="E27" s="157"/>
      <c r="F27" s="157"/>
      <c r="H27" s="154"/>
    </row>
    <row r="28" spans="1:8" x14ac:dyDescent="0.2">
      <c r="A28" s="311" t="s">
        <v>142</v>
      </c>
      <c r="B28" s="312"/>
      <c r="C28" s="312"/>
      <c r="D28" s="312"/>
      <c r="E28" s="312"/>
      <c r="F28" s="312"/>
      <c r="G28" s="235"/>
      <c r="H28" s="235"/>
    </row>
    <row r="29" spans="1:8" x14ac:dyDescent="0.2">
      <c r="A29" s="126" t="s">
        <v>78</v>
      </c>
      <c r="B29" s="124"/>
      <c r="C29" s="124"/>
      <c r="D29" s="124"/>
      <c r="E29" s="124"/>
      <c r="F29" s="124"/>
    </row>
    <row r="34" spans="6:7" x14ac:dyDescent="0.2">
      <c r="F34" s="154"/>
      <c r="G34" s="154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9.28515625" style="127" customWidth="1"/>
    <col min="2" max="6" width="15" style="127" customWidth="1"/>
    <col min="7" max="11" width="11.42578125" style="127"/>
    <col min="12" max="14" width="12.28515625" style="127" bestFit="1" customWidth="1"/>
    <col min="15" max="15" width="12.42578125" style="127" customWidth="1"/>
    <col min="16" max="16384" width="11.42578125" style="127"/>
  </cols>
  <sheetData>
    <row r="1" spans="1:17" x14ac:dyDescent="0.2">
      <c r="A1" s="1" t="s">
        <v>223</v>
      </c>
      <c r="B1" s="54"/>
      <c r="C1" s="54"/>
      <c r="D1" s="54"/>
      <c r="E1" s="54"/>
      <c r="F1" s="54"/>
    </row>
    <row r="2" spans="1:17" ht="18" x14ac:dyDescent="0.25">
      <c r="A2" s="55" t="s">
        <v>125</v>
      </c>
      <c r="B2" s="57"/>
      <c r="C2" s="57"/>
      <c r="D2" s="57"/>
      <c r="E2" s="57"/>
      <c r="F2" s="57"/>
    </row>
    <row r="3" spans="1:17" ht="15.75" x14ac:dyDescent="0.25">
      <c r="A3" s="58" t="s">
        <v>211</v>
      </c>
      <c r="B3" s="60"/>
      <c r="C3" s="60"/>
      <c r="D3" s="60"/>
      <c r="E3" s="60"/>
      <c r="F3" s="60"/>
    </row>
    <row r="4" spans="1:17" ht="15.75" x14ac:dyDescent="0.25">
      <c r="A4" s="58"/>
      <c r="B4" s="60"/>
      <c r="C4" s="60"/>
      <c r="D4" s="60"/>
      <c r="E4" s="60"/>
      <c r="F4" s="60"/>
    </row>
    <row r="5" spans="1:17" ht="63.75" x14ac:dyDescent="0.2">
      <c r="A5" s="110" t="s">
        <v>8</v>
      </c>
      <c r="B5" s="111" t="s">
        <v>76</v>
      </c>
      <c r="C5" s="111" t="s">
        <v>43</v>
      </c>
      <c r="D5" s="111" t="s">
        <v>80</v>
      </c>
      <c r="E5" s="111" t="s">
        <v>44</v>
      </c>
      <c r="F5" s="149" t="s">
        <v>79</v>
      </c>
      <c r="G5" s="131"/>
      <c r="H5" s="128"/>
    </row>
    <row r="6" spans="1:17" x14ac:dyDescent="0.2">
      <c r="A6" s="114" t="s">
        <v>77</v>
      </c>
      <c r="B6" s="300">
        <f>SUM(B8:B25)</f>
        <v>19867.099999999999</v>
      </c>
      <c r="C6" s="300">
        <f>SUM(C8:C25)</f>
        <v>30721</v>
      </c>
      <c r="D6" s="300">
        <f>SUM(D8:D25)</f>
        <v>23251</v>
      </c>
      <c r="E6" s="300">
        <f>SUM(E8:E25)</f>
        <v>12953</v>
      </c>
      <c r="F6" s="152">
        <f>SUM(F8:F25)</f>
        <v>11024</v>
      </c>
      <c r="H6" s="290"/>
      <c r="I6" s="290"/>
      <c r="L6" s="291"/>
      <c r="M6" s="291"/>
      <c r="N6" s="292"/>
      <c r="O6" s="292"/>
    </row>
    <row r="7" spans="1:17" x14ac:dyDescent="0.2">
      <c r="A7" s="117"/>
      <c r="B7" s="301"/>
      <c r="C7" s="301"/>
      <c r="D7" s="301"/>
      <c r="E7" s="118"/>
      <c r="F7" s="119"/>
      <c r="L7" s="291"/>
      <c r="M7" s="291"/>
      <c r="N7" s="292"/>
      <c r="O7" s="292"/>
    </row>
    <row r="8" spans="1:17" x14ac:dyDescent="0.2">
      <c r="A8" s="120" t="s">
        <v>9</v>
      </c>
      <c r="B8" s="302">
        <v>166.1</v>
      </c>
      <c r="C8" s="316">
        <v>375</v>
      </c>
      <c r="D8" s="316">
        <v>338</v>
      </c>
      <c r="E8" s="122">
        <v>100</v>
      </c>
      <c r="F8" s="172">
        <v>96</v>
      </c>
      <c r="H8" s="290"/>
      <c r="I8" s="290"/>
      <c r="L8" s="291"/>
      <c r="M8" s="291"/>
      <c r="N8" s="292"/>
      <c r="O8" s="292"/>
    </row>
    <row r="9" spans="1:17" x14ac:dyDescent="0.2">
      <c r="A9" s="120" t="s">
        <v>10</v>
      </c>
      <c r="B9" s="302">
        <v>1558.4</v>
      </c>
      <c r="C9" s="316">
        <v>1136</v>
      </c>
      <c r="D9" s="316">
        <v>816</v>
      </c>
      <c r="E9" s="122">
        <v>614</v>
      </c>
      <c r="F9" s="172">
        <v>496</v>
      </c>
      <c r="H9" s="290"/>
      <c r="I9" s="290"/>
      <c r="L9" s="291"/>
      <c r="M9" s="291"/>
      <c r="N9" s="292"/>
      <c r="O9" s="292"/>
    </row>
    <row r="10" spans="1:17" x14ac:dyDescent="0.2">
      <c r="A10" s="120" t="s">
        <v>11</v>
      </c>
      <c r="B10" s="302">
        <v>6259.8</v>
      </c>
      <c r="C10" s="316">
        <v>9288</v>
      </c>
      <c r="D10" s="316">
        <v>6731</v>
      </c>
      <c r="E10" s="122">
        <v>4112</v>
      </c>
      <c r="F10" s="172">
        <v>3407</v>
      </c>
      <c r="H10" s="290"/>
      <c r="I10" s="290"/>
      <c r="L10" s="291"/>
      <c r="M10" s="291"/>
      <c r="N10" s="292"/>
      <c r="O10" s="292"/>
    </row>
    <row r="11" spans="1:17" x14ac:dyDescent="0.2">
      <c r="A11" s="120" t="s">
        <v>12</v>
      </c>
      <c r="B11" s="302">
        <v>214.3</v>
      </c>
      <c r="C11" s="316">
        <v>493</v>
      </c>
      <c r="D11" s="316">
        <v>383</v>
      </c>
      <c r="E11" s="122">
        <v>140</v>
      </c>
      <c r="F11" s="172">
        <v>122</v>
      </c>
      <c r="H11" s="290"/>
      <c r="I11" s="290"/>
      <c r="L11" s="291"/>
      <c r="M11" s="291"/>
      <c r="N11" s="292"/>
      <c r="O11" s="292"/>
    </row>
    <row r="12" spans="1:17" x14ac:dyDescent="0.2">
      <c r="A12" s="120" t="s">
        <v>13</v>
      </c>
      <c r="B12" s="302">
        <v>203.8</v>
      </c>
      <c r="C12" s="316">
        <v>468</v>
      </c>
      <c r="D12" s="316">
        <v>383</v>
      </c>
      <c r="E12" s="122">
        <v>150</v>
      </c>
      <c r="F12" s="172">
        <v>133</v>
      </c>
      <c r="H12" s="290"/>
      <c r="I12" s="290"/>
      <c r="L12" s="291"/>
      <c r="M12" s="291"/>
      <c r="N12" s="292"/>
      <c r="O12" s="292"/>
    </row>
    <row r="13" spans="1:17" x14ac:dyDescent="0.2">
      <c r="A13" s="120" t="s">
        <v>14</v>
      </c>
      <c r="B13" s="302">
        <v>164</v>
      </c>
      <c r="C13" s="316">
        <v>418</v>
      </c>
      <c r="D13" s="316">
        <v>344</v>
      </c>
      <c r="E13" s="122">
        <v>108</v>
      </c>
      <c r="F13" s="172">
        <v>104</v>
      </c>
      <c r="H13" s="290"/>
      <c r="I13" s="290"/>
      <c r="L13" s="291"/>
      <c r="M13" s="291"/>
      <c r="N13" s="292"/>
      <c r="O13" s="292"/>
    </row>
    <row r="14" spans="1:17" x14ac:dyDescent="0.2">
      <c r="A14" s="120" t="s">
        <v>15</v>
      </c>
      <c r="B14" s="302">
        <v>121.8</v>
      </c>
      <c r="C14" s="316">
        <v>278</v>
      </c>
      <c r="D14" s="316">
        <v>256</v>
      </c>
      <c r="E14" s="122">
        <v>78</v>
      </c>
      <c r="F14" s="172">
        <v>74</v>
      </c>
      <c r="H14" s="290"/>
      <c r="I14" s="290"/>
      <c r="L14" s="291"/>
      <c r="M14" s="291"/>
      <c r="N14" s="292"/>
      <c r="O14" s="292"/>
    </row>
    <row r="15" spans="1:17" x14ac:dyDescent="0.2">
      <c r="A15" s="120" t="s">
        <v>16</v>
      </c>
      <c r="B15" s="302">
        <v>216.1</v>
      </c>
      <c r="C15" s="316">
        <v>584</v>
      </c>
      <c r="D15" s="316">
        <v>498</v>
      </c>
      <c r="E15" s="122">
        <v>155</v>
      </c>
      <c r="F15" s="172">
        <v>147</v>
      </c>
      <c r="H15" s="290"/>
      <c r="I15" s="290"/>
      <c r="L15" s="291"/>
      <c r="M15" s="291"/>
      <c r="N15" s="292"/>
      <c r="O15" s="292"/>
      <c r="P15" s="293"/>
      <c r="Q15" s="293"/>
    </row>
    <row r="16" spans="1:17" x14ac:dyDescent="0.2">
      <c r="A16" s="120" t="s">
        <v>17</v>
      </c>
      <c r="B16" s="302">
        <v>498.7</v>
      </c>
      <c r="C16" s="316">
        <v>982</v>
      </c>
      <c r="D16" s="316">
        <v>772</v>
      </c>
      <c r="E16" s="122">
        <v>326</v>
      </c>
      <c r="F16" s="132">
        <v>298</v>
      </c>
      <c r="H16" s="290"/>
      <c r="I16" s="290"/>
      <c r="L16" s="291"/>
      <c r="M16" s="291"/>
      <c r="N16" s="292"/>
      <c r="O16" s="292"/>
    </row>
    <row r="17" spans="1:15" x14ac:dyDescent="0.2">
      <c r="A17" s="120" t="s">
        <v>18</v>
      </c>
      <c r="B17" s="302">
        <v>723.4</v>
      </c>
      <c r="C17" s="316">
        <v>1421</v>
      </c>
      <c r="D17" s="316">
        <v>1113</v>
      </c>
      <c r="E17" s="151">
        <v>530</v>
      </c>
      <c r="F17" s="172">
        <v>479</v>
      </c>
      <c r="H17" s="290"/>
      <c r="I17" s="290"/>
      <c r="L17" s="291"/>
      <c r="M17" s="291"/>
      <c r="N17" s="292"/>
      <c r="O17" s="292"/>
    </row>
    <row r="18" spans="1:15" x14ac:dyDescent="0.2">
      <c r="A18" s="120" t="s">
        <v>19</v>
      </c>
      <c r="B18" s="302">
        <v>2950.4</v>
      </c>
      <c r="C18" s="316">
        <v>4597</v>
      </c>
      <c r="D18" s="316">
        <v>3438</v>
      </c>
      <c r="E18" s="122">
        <v>1964</v>
      </c>
      <c r="F18" s="172">
        <v>1635</v>
      </c>
      <c r="H18" s="290"/>
      <c r="I18" s="290"/>
      <c r="L18" s="291"/>
      <c r="M18" s="291"/>
      <c r="N18" s="292"/>
      <c r="O18" s="292"/>
    </row>
    <row r="19" spans="1:15" x14ac:dyDescent="0.2">
      <c r="A19" s="120" t="s">
        <v>20</v>
      </c>
      <c r="B19" s="302">
        <v>92.5</v>
      </c>
      <c r="C19" s="316">
        <v>285</v>
      </c>
      <c r="D19" s="316">
        <v>260</v>
      </c>
      <c r="E19" s="122">
        <v>73</v>
      </c>
      <c r="F19" s="172">
        <v>72</v>
      </c>
      <c r="H19" s="290"/>
      <c r="I19" s="290"/>
      <c r="L19" s="291"/>
      <c r="M19" s="291"/>
      <c r="N19" s="292"/>
      <c r="O19" s="292"/>
    </row>
    <row r="20" spans="1:15" x14ac:dyDescent="0.2">
      <c r="A20" s="120" t="s">
        <v>21</v>
      </c>
      <c r="B20" s="302">
        <v>267</v>
      </c>
      <c r="C20" s="316">
        <v>583</v>
      </c>
      <c r="D20" s="316">
        <v>510</v>
      </c>
      <c r="E20" s="122">
        <v>196</v>
      </c>
      <c r="F20" s="172">
        <v>186</v>
      </c>
      <c r="H20" s="290"/>
      <c r="I20" s="290"/>
      <c r="L20" s="291"/>
      <c r="M20" s="291"/>
      <c r="N20" s="292"/>
      <c r="O20" s="292"/>
    </row>
    <row r="21" spans="1:15" x14ac:dyDescent="0.2">
      <c r="A21" s="120" t="s">
        <v>206</v>
      </c>
      <c r="B21" s="302">
        <v>4027.7</v>
      </c>
      <c r="C21" s="316">
        <v>5992</v>
      </c>
      <c r="D21" s="316">
        <v>4592</v>
      </c>
      <c r="E21" s="122">
        <v>2888</v>
      </c>
      <c r="F21" s="172">
        <v>2510</v>
      </c>
      <c r="H21" s="290"/>
      <c r="I21" s="290"/>
      <c r="L21" s="291"/>
      <c r="M21" s="291"/>
      <c r="N21" s="292"/>
      <c r="O21" s="292"/>
    </row>
    <row r="22" spans="1:15" x14ac:dyDescent="0.2">
      <c r="A22" s="120" t="s">
        <v>24</v>
      </c>
      <c r="B22" s="302">
        <v>449.1</v>
      </c>
      <c r="C22" s="316">
        <v>977</v>
      </c>
      <c r="D22" s="316">
        <v>775</v>
      </c>
      <c r="E22" s="122">
        <v>303</v>
      </c>
      <c r="F22" s="172">
        <v>268</v>
      </c>
      <c r="H22" s="290"/>
      <c r="I22" s="290"/>
      <c r="L22" s="291"/>
      <c r="M22" s="291"/>
      <c r="N22" s="292"/>
      <c r="O22" s="292"/>
    </row>
    <row r="23" spans="1:15" x14ac:dyDescent="0.2">
      <c r="A23" s="120" t="s">
        <v>25</v>
      </c>
      <c r="B23" s="302">
        <v>1810.1</v>
      </c>
      <c r="C23" s="316">
        <v>2590</v>
      </c>
      <c r="D23" s="316">
        <v>1835</v>
      </c>
      <c r="E23" s="122">
        <v>1127</v>
      </c>
      <c r="F23" s="172">
        <v>916</v>
      </c>
      <c r="H23" s="290"/>
      <c r="I23" s="290"/>
      <c r="L23" s="291"/>
      <c r="M23" s="291"/>
      <c r="N23" s="292"/>
      <c r="O23" s="292"/>
    </row>
    <row r="24" spans="1:15" x14ac:dyDescent="0.2">
      <c r="A24" s="120" t="s">
        <v>26</v>
      </c>
      <c r="B24" s="302">
        <v>101.4</v>
      </c>
      <c r="C24" s="316">
        <v>199</v>
      </c>
      <c r="D24" s="316">
        <v>154</v>
      </c>
      <c r="E24" s="122">
        <v>64</v>
      </c>
      <c r="F24" s="172">
        <v>57</v>
      </c>
      <c r="H24" s="290"/>
      <c r="I24" s="290"/>
      <c r="L24" s="291"/>
      <c r="M24" s="291"/>
      <c r="N24" s="292"/>
      <c r="O24" s="292"/>
    </row>
    <row r="25" spans="1:15" x14ac:dyDescent="0.2">
      <c r="A25" s="123" t="s">
        <v>27</v>
      </c>
      <c r="B25" s="302">
        <v>42.5</v>
      </c>
      <c r="C25" s="316">
        <v>55</v>
      </c>
      <c r="D25" s="316">
        <v>53</v>
      </c>
      <c r="E25" s="122">
        <v>25</v>
      </c>
      <c r="F25" s="172">
        <v>24</v>
      </c>
      <c r="H25" s="290"/>
      <c r="I25" s="290"/>
      <c r="L25" s="291"/>
      <c r="M25" s="291"/>
      <c r="N25" s="292"/>
      <c r="O25" s="292"/>
    </row>
    <row r="26" spans="1:15" x14ac:dyDescent="0.2">
      <c r="A26" s="123"/>
      <c r="B26" s="156"/>
      <c r="C26" s="157"/>
      <c r="D26" s="157"/>
      <c r="E26" s="157"/>
      <c r="F26" s="172"/>
      <c r="L26" s="291"/>
      <c r="M26" s="291"/>
      <c r="N26" s="291"/>
      <c r="O26" s="291"/>
    </row>
    <row r="27" spans="1:15" x14ac:dyDescent="0.2">
      <c r="A27" s="65" t="s">
        <v>141</v>
      </c>
      <c r="B27" s="156"/>
      <c r="C27" s="157"/>
      <c r="D27" s="157"/>
      <c r="E27" s="157"/>
      <c r="F27" s="172"/>
      <c r="L27" s="291"/>
      <c r="M27" s="291"/>
      <c r="N27" s="291"/>
      <c r="O27" s="291"/>
    </row>
    <row r="28" spans="1:15" x14ac:dyDescent="0.2">
      <c r="A28" s="65" t="s">
        <v>202</v>
      </c>
      <c r="B28" s="156"/>
      <c r="C28" s="157"/>
      <c r="D28" s="157"/>
      <c r="E28" s="157"/>
      <c r="F28" s="172"/>
      <c r="L28" s="291"/>
      <c r="M28" s="291"/>
      <c r="N28" s="291"/>
      <c r="O28" s="291"/>
    </row>
    <row r="29" spans="1:15" x14ac:dyDescent="0.2">
      <c r="A29" s="126" t="s">
        <v>78</v>
      </c>
      <c r="B29" s="124"/>
      <c r="C29" s="124"/>
      <c r="D29" s="124"/>
      <c r="E29" s="124"/>
      <c r="F29" s="124"/>
      <c r="L29" s="291"/>
      <c r="M29" s="291"/>
      <c r="N29" s="291"/>
      <c r="O29" s="291"/>
    </row>
    <row r="30" spans="1:15" x14ac:dyDescent="0.2">
      <c r="B30" s="124"/>
      <c r="C30" s="124"/>
      <c r="D30" s="124"/>
      <c r="E30" s="124"/>
      <c r="F30" s="124"/>
    </row>
    <row r="32" spans="1:15" x14ac:dyDescent="0.2">
      <c r="F32" s="421"/>
      <c r="G32" s="324"/>
      <c r="H32" s="421"/>
      <c r="I32" s="421"/>
    </row>
    <row r="33" spans="2:9" x14ac:dyDescent="0.2">
      <c r="B33"/>
      <c r="C33"/>
      <c r="D33"/>
      <c r="E33"/>
      <c r="F33" s="422"/>
      <c r="G33" s="420"/>
      <c r="H33" s="421"/>
      <c r="I33" s="422"/>
    </row>
    <row r="34" spans="2:9" x14ac:dyDescent="0.2">
      <c r="B34"/>
      <c r="C34"/>
      <c r="D34"/>
      <c r="E34"/>
      <c r="F34" s="422"/>
      <c r="G34" s="420"/>
      <c r="H34" s="421"/>
      <c r="I34" s="422"/>
    </row>
    <row r="35" spans="2:9" x14ac:dyDescent="0.2">
      <c r="B35"/>
      <c r="C35"/>
      <c r="D35"/>
      <c r="E35"/>
      <c r="F35" s="422"/>
      <c r="G35" s="420"/>
      <c r="H35" s="421"/>
      <c r="I35" s="422"/>
    </row>
    <row r="36" spans="2:9" x14ac:dyDescent="0.2">
      <c r="B36"/>
      <c r="C36"/>
      <c r="D36"/>
      <c r="E36"/>
      <c r="F36" s="422"/>
      <c r="G36" s="420"/>
      <c r="H36" s="421"/>
      <c r="I36" s="422"/>
    </row>
    <row r="37" spans="2:9" x14ac:dyDescent="0.2">
      <c r="B37"/>
      <c r="C37"/>
      <c r="D37"/>
      <c r="E37"/>
      <c r="F37" s="422"/>
      <c r="G37" s="420"/>
      <c r="H37" s="421"/>
      <c r="I37" s="422"/>
    </row>
    <row r="38" spans="2:9" x14ac:dyDescent="0.2">
      <c r="B38"/>
      <c r="C38"/>
      <c r="D38"/>
      <c r="E38"/>
      <c r="F38" s="422"/>
      <c r="G38" s="420"/>
      <c r="H38" s="421"/>
      <c r="I38" s="422"/>
    </row>
    <row r="39" spans="2:9" x14ac:dyDescent="0.2">
      <c r="B39"/>
      <c r="C39"/>
      <c r="D39"/>
      <c r="E39"/>
      <c r="F39" s="422"/>
      <c r="G39" s="420"/>
      <c r="H39" s="421"/>
      <c r="I39" s="422"/>
    </row>
    <row r="40" spans="2:9" x14ac:dyDescent="0.2">
      <c r="B40"/>
      <c r="C40"/>
      <c r="D40"/>
      <c r="E40"/>
      <c r="F40" s="422"/>
      <c r="G40" s="420"/>
      <c r="H40" s="421"/>
      <c r="I40" s="422"/>
    </row>
    <row r="41" spans="2:9" x14ac:dyDescent="0.2">
      <c r="B41"/>
      <c r="C41"/>
      <c r="D41"/>
      <c r="E41"/>
      <c r="F41" s="422"/>
      <c r="G41" s="420"/>
      <c r="H41" s="421"/>
      <c r="I41" s="422"/>
    </row>
    <row r="42" spans="2:9" x14ac:dyDescent="0.2">
      <c r="B42"/>
      <c r="C42"/>
      <c r="D42"/>
      <c r="E42"/>
      <c r="F42" s="422"/>
      <c r="G42" s="420"/>
      <c r="H42" s="421"/>
      <c r="I42" s="422"/>
    </row>
    <row r="43" spans="2:9" x14ac:dyDescent="0.2">
      <c r="B43"/>
      <c r="C43"/>
      <c r="D43"/>
      <c r="E43"/>
      <c r="F43" s="422"/>
      <c r="G43" s="420"/>
      <c r="H43" s="421"/>
      <c r="I43" s="422"/>
    </row>
    <row r="44" spans="2:9" x14ac:dyDescent="0.2">
      <c r="B44"/>
      <c r="C44"/>
      <c r="D44"/>
      <c r="E44"/>
      <c r="F44" s="422"/>
      <c r="G44" s="420"/>
      <c r="H44" s="421"/>
      <c r="I44" s="422"/>
    </row>
    <row r="45" spans="2:9" x14ac:dyDescent="0.2">
      <c r="B45"/>
      <c r="C45"/>
      <c r="D45"/>
      <c r="E45"/>
      <c r="F45" s="422"/>
      <c r="G45" s="420"/>
      <c r="H45" s="421"/>
      <c r="I45" s="422"/>
    </row>
    <row r="46" spans="2:9" x14ac:dyDescent="0.2">
      <c r="B46"/>
      <c r="C46"/>
      <c r="D46"/>
      <c r="E46"/>
      <c r="F46" s="422"/>
      <c r="G46" s="420"/>
      <c r="H46" s="421"/>
      <c r="I46" s="422"/>
    </row>
    <row r="47" spans="2:9" x14ac:dyDescent="0.2">
      <c r="B47"/>
      <c r="C47"/>
      <c r="D47" s="243"/>
      <c r="E47"/>
      <c r="F47" s="422"/>
      <c r="G47" s="420"/>
      <c r="H47" s="421"/>
      <c r="I47" s="422"/>
    </row>
    <row r="48" spans="2:9" x14ac:dyDescent="0.2">
      <c r="B48"/>
      <c r="C48"/>
      <c r="D48"/>
      <c r="E48"/>
      <c r="F48" s="422"/>
      <c r="G48" s="420"/>
      <c r="H48" s="421"/>
      <c r="I48" s="422"/>
    </row>
    <row r="49" spans="2:9" x14ac:dyDescent="0.2">
      <c r="B49"/>
      <c r="C49"/>
      <c r="D49"/>
      <c r="E49"/>
      <c r="F49" s="422"/>
      <c r="G49" s="420"/>
      <c r="H49" s="421"/>
      <c r="I49" s="422"/>
    </row>
    <row r="50" spans="2:9" x14ac:dyDescent="0.2">
      <c r="B50"/>
      <c r="C50"/>
      <c r="D50"/>
      <c r="E50"/>
      <c r="F50" s="422"/>
      <c r="G50" s="420"/>
      <c r="H50" s="421"/>
      <c r="I50" s="422"/>
    </row>
    <row r="51" spans="2:9" x14ac:dyDescent="0.2">
      <c r="B51"/>
      <c r="C51"/>
      <c r="D51"/>
      <c r="E51"/>
      <c r="F51" s="422"/>
      <c r="G51" s="422"/>
      <c r="H51" s="421"/>
      <c r="I51" s="422"/>
    </row>
    <row r="52" spans="2:9" x14ac:dyDescent="0.2">
      <c r="B52"/>
      <c r="C52"/>
      <c r="D52"/>
      <c r="E52"/>
      <c r="F52" s="420"/>
      <c r="G52" s="420"/>
      <c r="H52" s="421"/>
      <c r="I52" s="422"/>
    </row>
    <row r="53" spans="2:9" x14ac:dyDescent="0.2">
      <c r="B53"/>
      <c r="C53"/>
      <c r="D53"/>
      <c r="E53"/>
      <c r="F53"/>
      <c r="G53"/>
      <c r="H53"/>
      <c r="I53"/>
    </row>
    <row r="54" spans="2:9" x14ac:dyDescent="0.2">
      <c r="B54"/>
      <c r="C54"/>
      <c r="D54"/>
      <c r="E54"/>
      <c r="F54"/>
      <c r="G54"/>
      <c r="H54"/>
      <c r="I54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5"/>
  <sheetViews>
    <sheetView showGridLines="0" workbookViewId="0"/>
  </sheetViews>
  <sheetFormatPr baseColWidth="10" defaultColWidth="11.42578125" defaultRowHeight="12.75" x14ac:dyDescent="0.2"/>
  <cols>
    <col min="1" max="1" width="19.28515625" style="127" customWidth="1"/>
    <col min="2" max="6" width="15" style="127" customWidth="1"/>
    <col min="7" max="16384" width="11.42578125" style="127"/>
  </cols>
  <sheetData>
    <row r="1" spans="1:12" x14ac:dyDescent="0.2">
      <c r="A1" s="1" t="s">
        <v>223</v>
      </c>
      <c r="B1" s="54"/>
      <c r="C1" s="54"/>
      <c r="D1" s="54"/>
      <c r="E1" s="54"/>
      <c r="F1" s="54"/>
    </row>
    <row r="2" spans="1:12" ht="18" x14ac:dyDescent="0.25">
      <c r="A2" s="55" t="s">
        <v>126</v>
      </c>
      <c r="B2" s="57"/>
      <c r="C2" s="57"/>
      <c r="D2" s="57"/>
      <c r="E2" s="57"/>
      <c r="F2" s="57"/>
    </row>
    <row r="3" spans="1:12" ht="15.75" x14ac:dyDescent="0.25">
      <c r="A3" s="58" t="s">
        <v>212</v>
      </c>
      <c r="B3" s="60"/>
      <c r="C3" s="60"/>
      <c r="D3" s="60"/>
      <c r="E3" s="60"/>
      <c r="F3" s="60"/>
    </row>
    <row r="4" spans="1:12" ht="15.75" x14ac:dyDescent="0.25">
      <c r="A4" s="58"/>
      <c r="B4" s="60"/>
      <c r="C4" s="60"/>
      <c r="D4" s="60"/>
      <c r="E4" s="60"/>
      <c r="F4" s="60"/>
    </row>
    <row r="5" spans="1:12" ht="63.75" x14ac:dyDescent="0.2">
      <c r="A5" s="110" t="s">
        <v>8</v>
      </c>
      <c r="B5" s="111" t="s">
        <v>76</v>
      </c>
      <c r="C5" s="111" t="s">
        <v>43</v>
      </c>
      <c r="D5" s="111" t="s">
        <v>80</v>
      </c>
      <c r="E5" s="111" t="s">
        <v>44</v>
      </c>
      <c r="F5" s="149" t="s">
        <v>79</v>
      </c>
      <c r="G5" s="131"/>
      <c r="L5" s="303"/>
    </row>
    <row r="6" spans="1:12" x14ac:dyDescent="0.2">
      <c r="A6" s="114" t="s">
        <v>77</v>
      </c>
      <c r="B6" s="300">
        <f>SUM(B8:B24)</f>
        <v>4377.2</v>
      </c>
      <c r="C6" s="300">
        <f>SUM(C8:C24)</f>
        <v>7503</v>
      </c>
      <c r="D6" s="300">
        <f>SUM(D8:D24)</f>
        <v>4835</v>
      </c>
      <c r="E6" s="300">
        <f>SUM(E8:E24)</f>
        <v>3510</v>
      </c>
      <c r="F6" s="152">
        <f>SUM(F8:F24)</f>
        <v>1979</v>
      </c>
      <c r="H6"/>
      <c r="I6"/>
      <c r="J6"/>
    </row>
    <row r="7" spans="1:12" x14ac:dyDescent="0.2">
      <c r="A7" s="117"/>
      <c r="B7" s="301"/>
      <c r="C7" s="301"/>
      <c r="D7" s="301"/>
      <c r="E7" s="301"/>
      <c r="F7" s="315"/>
      <c r="H7"/>
      <c r="I7"/>
      <c r="J7"/>
    </row>
    <row r="8" spans="1:12" x14ac:dyDescent="0.2">
      <c r="A8" s="120" t="s">
        <v>9</v>
      </c>
      <c r="B8" s="302">
        <v>72.7</v>
      </c>
      <c r="C8" s="316">
        <v>154</v>
      </c>
      <c r="D8" s="316">
        <v>109</v>
      </c>
      <c r="E8" s="316">
        <v>68</v>
      </c>
      <c r="F8" s="317">
        <v>41</v>
      </c>
      <c r="H8"/>
      <c r="I8"/>
      <c r="J8"/>
    </row>
    <row r="9" spans="1:12" x14ac:dyDescent="0.2">
      <c r="A9" s="120" t="s">
        <v>10</v>
      </c>
      <c r="B9" s="302">
        <v>286.60000000000002</v>
      </c>
      <c r="C9" s="316">
        <v>670</v>
      </c>
      <c r="D9" s="316">
        <v>389</v>
      </c>
      <c r="E9" s="316">
        <v>250</v>
      </c>
      <c r="F9" s="317">
        <v>181</v>
      </c>
      <c r="G9" s="154"/>
      <c r="H9"/>
      <c r="I9"/>
      <c r="J9"/>
    </row>
    <row r="10" spans="1:12" x14ac:dyDescent="0.2">
      <c r="A10" s="120" t="s">
        <v>11</v>
      </c>
      <c r="B10" s="302">
        <v>2144.9</v>
      </c>
      <c r="C10" s="316">
        <v>2911</v>
      </c>
      <c r="D10" s="316">
        <v>1893</v>
      </c>
      <c r="E10" s="316">
        <v>1717</v>
      </c>
      <c r="F10" s="317">
        <v>989</v>
      </c>
      <c r="H10"/>
      <c r="I10"/>
      <c r="J10"/>
    </row>
    <row r="11" spans="1:12" x14ac:dyDescent="0.2">
      <c r="A11" s="120" t="s">
        <v>12</v>
      </c>
      <c r="B11" s="302">
        <v>71.8</v>
      </c>
      <c r="C11" s="316">
        <v>105</v>
      </c>
      <c r="D11" s="316">
        <v>67</v>
      </c>
      <c r="E11" s="316" t="s">
        <v>28</v>
      </c>
      <c r="F11" s="317" t="s">
        <v>28</v>
      </c>
      <c r="G11" s="154"/>
      <c r="H11"/>
      <c r="I11"/>
      <c r="J11"/>
    </row>
    <row r="12" spans="1:12" x14ac:dyDescent="0.2">
      <c r="A12" s="120" t="s">
        <v>13</v>
      </c>
      <c r="B12" s="302">
        <v>21.7</v>
      </c>
      <c r="C12" s="316">
        <v>50</v>
      </c>
      <c r="D12" s="316">
        <v>26</v>
      </c>
      <c r="E12" s="316">
        <v>93</v>
      </c>
      <c r="F12" s="317">
        <v>64</v>
      </c>
      <c r="H12"/>
      <c r="I12"/>
      <c r="J12"/>
    </row>
    <row r="13" spans="1:12" x14ac:dyDescent="0.2">
      <c r="A13" s="120" t="s">
        <v>14</v>
      </c>
      <c r="B13" s="302">
        <v>94.9</v>
      </c>
      <c r="C13" s="316">
        <v>129</v>
      </c>
      <c r="D13" s="316">
        <v>73</v>
      </c>
      <c r="E13" s="316">
        <v>82</v>
      </c>
      <c r="F13" s="317">
        <v>46</v>
      </c>
      <c r="G13" s="154"/>
      <c r="H13"/>
      <c r="I13"/>
      <c r="J13"/>
    </row>
    <row r="14" spans="1:12" x14ac:dyDescent="0.2">
      <c r="A14" s="120" t="s">
        <v>15</v>
      </c>
      <c r="B14" s="302">
        <v>104.4</v>
      </c>
      <c r="C14" s="316">
        <v>158</v>
      </c>
      <c r="D14" s="316">
        <v>90</v>
      </c>
      <c r="E14" s="316">
        <v>91</v>
      </c>
      <c r="F14" s="317">
        <v>37</v>
      </c>
      <c r="H14"/>
      <c r="I14"/>
      <c r="J14"/>
    </row>
    <row r="15" spans="1:12" x14ac:dyDescent="0.2">
      <c r="A15" s="120" t="s">
        <v>16</v>
      </c>
      <c r="B15" s="302">
        <v>33.6</v>
      </c>
      <c r="C15" s="316">
        <v>43</v>
      </c>
      <c r="D15" s="316">
        <v>29</v>
      </c>
      <c r="E15" s="316">
        <v>30</v>
      </c>
      <c r="F15" s="317">
        <v>20</v>
      </c>
      <c r="H15"/>
      <c r="I15"/>
      <c r="J15"/>
    </row>
    <row r="16" spans="1:12" x14ac:dyDescent="0.2">
      <c r="A16" s="120" t="s">
        <v>17</v>
      </c>
      <c r="B16" s="302">
        <v>84.4</v>
      </c>
      <c r="C16" s="316">
        <v>171</v>
      </c>
      <c r="D16" s="316">
        <v>137</v>
      </c>
      <c r="E16" s="316">
        <v>59</v>
      </c>
      <c r="F16" s="317">
        <v>35</v>
      </c>
      <c r="H16"/>
      <c r="I16"/>
      <c r="J16"/>
    </row>
    <row r="17" spans="1:17" x14ac:dyDescent="0.2">
      <c r="A17" s="120" t="s">
        <v>18</v>
      </c>
      <c r="B17" s="302">
        <v>164.2</v>
      </c>
      <c r="C17" s="316">
        <v>360</v>
      </c>
      <c r="D17" s="316">
        <v>228</v>
      </c>
      <c r="E17" s="325">
        <v>148</v>
      </c>
      <c r="F17" s="317">
        <v>97</v>
      </c>
      <c r="H17"/>
      <c r="I17"/>
      <c r="J17"/>
    </row>
    <row r="18" spans="1:17" x14ac:dyDescent="0.2">
      <c r="A18" s="120" t="s">
        <v>19</v>
      </c>
      <c r="B18" s="302">
        <v>644.79999999999995</v>
      </c>
      <c r="C18" s="316">
        <v>1280</v>
      </c>
      <c r="D18" s="316">
        <v>791</v>
      </c>
      <c r="E18" s="316">
        <v>460</v>
      </c>
      <c r="F18" s="317">
        <v>161</v>
      </c>
      <c r="H18"/>
      <c r="I18"/>
      <c r="J18"/>
    </row>
    <row r="19" spans="1:17" x14ac:dyDescent="0.2">
      <c r="A19" s="120" t="s">
        <v>20</v>
      </c>
      <c r="B19" s="302">
        <v>13.2</v>
      </c>
      <c r="C19" s="316">
        <v>48</v>
      </c>
      <c r="D19" s="316">
        <v>25</v>
      </c>
      <c r="E19" s="316">
        <v>16</v>
      </c>
      <c r="F19" s="317">
        <v>9</v>
      </c>
      <c r="H19"/>
      <c r="I19"/>
      <c r="J19"/>
    </row>
    <row r="20" spans="1:17" x14ac:dyDescent="0.2">
      <c r="A20" s="120" t="s">
        <v>21</v>
      </c>
      <c r="B20" s="302">
        <v>26.6</v>
      </c>
      <c r="C20" s="316">
        <v>63</v>
      </c>
      <c r="D20" s="316">
        <v>39</v>
      </c>
      <c r="E20" s="316">
        <v>28</v>
      </c>
      <c r="F20" s="317">
        <v>16</v>
      </c>
      <c r="G20" s="154"/>
      <c r="H20"/>
      <c r="I20"/>
      <c r="J20"/>
    </row>
    <row r="21" spans="1:17" x14ac:dyDescent="0.2">
      <c r="A21" s="120" t="s">
        <v>206</v>
      </c>
      <c r="B21" s="302">
        <v>317.8</v>
      </c>
      <c r="C21" s="316">
        <v>639</v>
      </c>
      <c r="D21" s="316">
        <v>449</v>
      </c>
      <c r="E21" s="316">
        <v>205</v>
      </c>
      <c r="F21" s="317">
        <v>103</v>
      </c>
      <c r="H21"/>
      <c r="I21"/>
      <c r="J21"/>
    </row>
    <row r="22" spans="1:17" x14ac:dyDescent="0.2">
      <c r="A22" s="120" t="s">
        <v>24</v>
      </c>
      <c r="B22" s="302">
        <v>47.4</v>
      </c>
      <c r="C22" s="316">
        <v>200</v>
      </c>
      <c r="D22" s="316">
        <v>140</v>
      </c>
      <c r="E22" s="316">
        <v>40</v>
      </c>
      <c r="F22" s="317">
        <v>30</v>
      </c>
      <c r="H22"/>
      <c r="I22"/>
      <c r="J22"/>
    </row>
    <row r="23" spans="1:17" x14ac:dyDescent="0.2">
      <c r="A23" s="120" t="s">
        <v>25</v>
      </c>
      <c r="B23" s="302">
        <v>234.3</v>
      </c>
      <c r="C23" s="316">
        <v>499</v>
      </c>
      <c r="D23" s="316">
        <v>331</v>
      </c>
      <c r="E23" s="316">
        <v>212</v>
      </c>
      <c r="F23" s="317">
        <v>141</v>
      </c>
      <c r="H23"/>
      <c r="I23"/>
      <c r="J23"/>
    </row>
    <row r="24" spans="1:17" x14ac:dyDescent="0.2">
      <c r="A24" s="120" t="s">
        <v>26</v>
      </c>
      <c r="B24" s="302">
        <v>13.9</v>
      </c>
      <c r="C24" s="316">
        <v>23</v>
      </c>
      <c r="D24" s="316">
        <v>19</v>
      </c>
      <c r="E24" s="316">
        <v>11</v>
      </c>
      <c r="F24" s="317">
        <v>9</v>
      </c>
      <c r="H24"/>
      <c r="I24"/>
      <c r="J24"/>
    </row>
    <row r="25" spans="1:17" x14ac:dyDescent="0.2">
      <c r="A25" s="123" t="s">
        <v>27</v>
      </c>
      <c r="B25" s="302">
        <v>0</v>
      </c>
      <c r="C25" s="316">
        <v>0</v>
      </c>
      <c r="D25" s="316">
        <v>0</v>
      </c>
      <c r="E25" s="316">
        <v>0</v>
      </c>
      <c r="F25" s="317">
        <v>0</v>
      </c>
      <c r="H25"/>
      <c r="I25"/>
      <c r="J25"/>
    </row>
    <row r="26" spans="1:17" x14ac:dyDescent="0.2">
      <c r="A26" s="123"/>
      <c r="B26" s="156"/>
      <c r="C26" s="157"/>
      <c r="D26" s="157"/>
      <c r="E26" s="326"/>
      <c r="F26" s="326"/>
    </row>
    <row r="27" spans="1:17" x14ac:dyDescent="0.2">
      <c r="A27" s="169" t="s">
        <v>229</v>
      </c>
      <c r="B27" s="156"/>
      <c r="C27" s="157"/>
      <c r="D27" s="157"/>
      <c r="E27" s="157"/>
      <c r="F27" s="157"/>
    </row>
    <row r="28" spans="1:17" x14ac:dyDescent="0.2">
      <c r="A28" s="126" t="s">
        <v>78</v>
      </c>
      <c r="B28" s="124"/>
      <c r="C28" s="124"/>
      <c r="D28" s="124"/>
      <c r="E28" s="124"/>
      <c r="F28" s="124"/>
    </row>
    <row r="30" spans="1:17" x14ac:dyDescent="0.2">
      <c r="C30"/>
      <c r="D30"/>
    </row>
    <row r="31" spans="1:17" x14ac:dyDescent="0.2">
      <c r="A31" s="318"/>
      <c r="B31" s="319"/>
      <c r="C31" s="319"/>
      <c r="D31" s="319"/>
      <c r="E31" s="318"/>
      <c r="F31" s="318"/>
      <c r="P31" s="324"/>
      <c r="Q31" s="324"/>
    </row>
    <row r="32" spans="1:17" x14ac:dyDescent="0.2">
      <c r="A32" s="318"/>
      <c r="B32" s="319"/>
      <c r="C32" s="319"/>
      <c r="D32" s="319"/>
      <c r="E32" s="318"/>
      <c r="F32" s="318"/>
      <c r="P32" s="324"/>
      <c r="Q32" s="324"/>
    </row>
    <row r="33" spans="1:17" x14ac:dyDescent="0.2">
      <c r="A33" s="318"/>
      <c r="B33" s="319"/>
      <c r="C33" s="319"/>
      <c r="D33" s="319"/>
      <c r="E33" s="318"/>
      <c r="F33" s="318"/>
      <c r="P33" s="324"/>
      <c r="Q33" s="324"/>
    </row>
    <row r="34" spans="1:17" x14ac:dyDescent="0.2">
      <c r="A34" s="318"/>
      <c r="B34" s="319"/>
      <c r="C34" s="319"/>
      <c r="D34" s="319"/>
      <c r="E34" s="318"/>
      <c r="F34" s="318"/>
      <c r="P34" s="324"/>
      <c r="Q34" s="324"/>
    </row>
    <row r="35" spans="1:17" x14ac:dyDescent="0.2">
      <c r="A35"/>
      <c r="B35"/>
      <c r="C35"/>
      <c r="D35"/>
      <c r="E35"/>
      <c r="F35"/>
      <c r="G35"/>
      <c r="I35"/>
      <c r="P35" s="324"/>
      <c r="Q35" s="324"/>
    </row>
    <row r="36" spans="1:17" x14ac:dyDescent="0.2">
      <c r="A36"/>
      <c r="B36"/>
      <c r="C36"/>
      <c r="D36"/>
      <c r="E36"/>
      <c r="F36"/>
      <c r="G36"/>
      <c r="I36"/>
      <c r="P36" s="324"/>
      <c r="Q36" s="324"/>
    </row>
    <row r="37" spans="1:17" x14ac:dyDescent="0.2">
      <c r="A37"/>
      <c r="B37"/>
      <c r="C37"/>
      <c r="D37"/>
      <c r="E37"/>
      <c r="F37"/>
      <c r="G37"/>
      <c r="I37"/>
      <c r="P37" s="324"/>
      <c r="Q37" s="324"/>
    </row>
    <row r="38" spans="1:17" x14ac:dyDescent="0.2">
      <c r="A38"/>
      <c r="B38"/>
      <c r="C38"/>
      <c r="D38"/>
      <c r="E38"/>
      <c r="F38"/>
      <c r="G38"/>
      <c r="I38"/>
      <c r="P38" s="324"/>
      <c r="Q38" s="324"/>
    </row>
    <row r="39" spans="1:17" x14ac:dyDescent="0.2">
      <c r="A39"/>
      <c r="B39"/>
      <c r="C39"/>
      <c r="D39"/>
      <c r="E39"/>
      <c r="F39"/>
      <c r="G39"/>
      <c r="I39"/>
      <c r="P39" s="324"/>
      <c r="Q39" s="324"/>
    </row>
    <row r="40" spans="1:17" x14ac:dyDescent="0.2">
      <c r="A40"/>
      <c r="B40"/>
      <c r="C40"/>
      <c r="D40"/>
      <c r="E40"/>
      <c r="F40"/>
      <c r="G40"/>
      <c r="I40"/>
      <c r="P40" s="324"/>
      <c r="Q40" s="324"/>
    </row>
    <row r="41" spans="1:17" x14ac:dyDescent="0.2">
      <c r="A41"/>
      <c r="B41"/>
      <c r="C41"/>
      <c r="D41"/>
      <c r="E41"/>
      <c r="F41"/>
      <c r="G41"/>
      <c r="I41"/>
      <c r="P41" s="324"/>
      <c r="Q41" s="324"/>
    </row>
    <row r="42" spans="1:17" x14ac:dyDescent="0.2">
      <c r="A42"/>
      <c r="B42"/>
      <c r="C42"/>
      <c r="D42"/>
      <c r="E42"/>
      <c r="F42"/>
      <c r="G42"/>
      <c r="I42"/>
      <c r="P42" s="324"/>
      <c r="Q42" s="324"/>
    </row>
    <row r="43" spans="1:17" x14ac:dyDescent="0.2">
      <c r="A43"/>
      <c r="B43"/>
      <c r="C43"/>
      <c r="D43"/>
      <c r="E43"/>
      <c r="F43"/>
      <c r="G43"/>
      <c r="I43"/>
      <c r="P43" s="324"/>
      <c r="Q43" s="324"/>
    </row>
    <row r="44" spans="1:17" x14ac:dyDescent="0.2">
      <c r="A44"/>
      <c r="B44"/>
      <c r="C44"/>
      <c r="D44"/>
      <c r="E44"/>
      <c r="F44"/>
      <c r="G44"/>
      <c r="I44"/>
      <c r="P44" s="324"/>
      <c r="Q44" s="324"/>
    </row>
    <row r="45" spans="1:17" x14ac:dyDescent="0.2">
      <c r="A45"/>
      <c r="B45"/>
      <c r="C45"/>
      <c r="D45"/>
      <c r="E45"/>
      <c r="F45"/>
      <c r="G45"/>
      <c r="I45"/>
      <c r="P45" s="324"/>
      <c r="Q45" s="324"/>
    </row>
    <row r="46" spans="1:17" x14ac:dyDescent="0.2">
      <c r="A46"/>
      <c r="B46"/>
      <c r="C46"/>
      <c r="D46"/>
      <c r="E46"/>
      <c r="F46"/>
      <c r="G46"/>
      <c r="I46"/>
      <c r="P46" s="324"/>
      <c r="Q46" s="324"/>
    </row>
    <row r="47" spans="1:17" x14ac:dyDescent="0.2">
      <c r="A47"/>
      <c r="B47"/>
      <c r="C47"/>
      <c r="D47"/>
      <c r="E47"/>
      <c r="F47"/>
      <c r="G47"/>
      <c r="I47"/>
      <c r="P47" s="324"/>
      <c r="Q47" s="324"/>
    </row>
    <row r="48" spans="1:17" x14ac:dyDescent="0.2">
      <c r="A48"/>
      <c r="B48"/>
      <c r="C48"/>
      <c r="D48"/>
      <c r="E48"/>
      <c r="F48"/>
      <c r="G48"/>
      <c r="I48"/>
      <c r="P48" s="324"/>
      <c r="Q48" s="324"/>
    </row>
    <row r="49" spans="1:17" x14ac:dyDescent="0.2">
      <c r="A49"/>
      <c r="B49"/>
      <c r="C49"/>
      <c r="D49"/>
      <c r="E49"/>
      <c r="F49"/>
      <c r="G49"/>
      <c r="I49"/>
      <c r="P49" s="324"/>
      <c r="Q49" s="324"/>
    </row>
    <row r="50" spans="1:17" x14ac:dyDescent="0.2">
      <c r="A50"/>
      <c r="B50"/>
      <c r="C50"/>
      <c r="D50"/>
      <c r="E50"/>
      <c r="F50"/>
      <c r="G50"/>
      <c r="H50"/>
      <c r="I50"/>
    </row>
    <row r="51" spans="1:17" x14ac:dyDescent="0.2">
      <c r="A51"/>
      <c r="B51"/>
      <c r="C51"/>
      <c r="D51"/>
      <c r="E51"/>
      <c r="F51"/>
      <c r="G51"/>
      <c r="H51"/>
      <c r="I51"/>
    </row>
    <row r="52" spans="1:17" x14ac:dyDescent="0.2">
      <c r="A52"/>
      <c r="B52"/>
      <c r="C52"/>
      <c r="D52"/>
      <c r="E52"/>
      <c r="F52"/>
      <c r="G52"/>
      <c r="H52"/>
      <c r="I52"/>
    </row>
    <row r="53" spans="1:17" x14ac:dyDescent="0.2">
      <c r="A53"/>
      <c r="B53"/>
      <c r="C53"/>
      <c r="D53"/>
      <c r="E53"/>
      <c r="F53"/>
      <c r="G53"/>
      <c r="H53"/>
      <c r="I53"/>
    </row>
    <row r="54" spans="1:17" x14ac:dyDescent="0.2">
      <c r="A54"/>
      <c r="B54"/>
      <c r="C54"/>
      <c r="D54"/>
      <c r="E54"/>
      <c r="F54"/>
      <c r="G54"/>
      <c r="H54"/>
      <c r="I54"/>
    </row>
    <row r="55" spans="1:17" x14ac:dyDescent="0.2">
      <c r="A55"/>
      <c r="B55"/>
      <c r="C55"/>
      <c r="D55"/>
      <c r="E55"/>
      <c r="F55"/>
      <c r="G55"/>
      <c r="H55"/>
      <c r="I55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8"/>
  <sheetViews>
    <sheetView showGridLines="0" workbookViewId="0"/>
  </sheetViews>
  <sheetFormatPr baseColWidth="10" defaultColWidth="9.140625" defaultRowHeight="12.75" x14ac:dyDescent="0.2"/>
  <cols>
    <col min="1" max="1" width="19.140625" style="36" customWidth="1"/>
    <col min="2" max="5" width="17.85546875" style="36" customWidth="1"/>
    <col min="6" max="6" width="17" style="36" customWidth="1"/>
    <col min="7" max="8" width="9.140625" style="36"/>
    <col min="9" max="9" width="27.85546875" style="36" customWidth="1"/>
    <col min="10" max="16384" width="9.140625" style="36"/>
  </cols>
  <sheetData>
    <row r="1" spans="1:13" x14ac:dyDescent="0.2">
      <c r="A1" s="1" t="s">
        <v>220</v>
      </c>
    </row>
    <row r="2" spans="1:13" ht="18" x14ac:dyDescent="0.25">
      <c r="A2" s="4" t="s">
        <v>64</v>
      </c>
    </row>
    <row r="3" spans="1:13" ht="15.75" x14ac:dyDescent="0.25">
      <c r="A3" s="244" t="s">
        <v>81</v>
      </c>
    </row>
    <row r="4" spans="1:13" ht="15.75" x14ac:dyDescent="0.25">
      <c r="A4" s="244" t="s">
        <v>218</v>
      </c>
      <c r="G4" s="80"/>
      <c r="H4" s="80"/>
      <c r="I4" s="38"/>
      <c r="J4"/>
      <c r="K4"/>
      <c r="L4"/>
    </row>
    <row r="5" spans="1:13" x14ac:dyDescent="0.2">
      <c r="G5" s="81"/>
      <c r="H5"/>
      <c r="I5"/>
      <c r="J5"/>
      <c r="K5"/>
      <c r="L5"/>
      <c r="M5"/>
    </row>
    <row r="6" spans="1:13" s="18" customFormat="1" ht="42.75" x14ac:dyDescent="0.2">
      <c r="A6" s="95" t="s">
        <v>8</v>
      </c>
      <c r="B6" s="92" t="s">
        <v>140</v>
      </c>
      <c r="C6" s="92" t="s">
        <v>51</v>
      </c>
      <c r="D6" s="78" t="s">
        <v>52</v>
      </c>
      <c r="E6" s="207" t="s">
        <v>53</v>
      </c>
      <c r="F6" s="207" t="s">
        <v>54</v>
      </c>
      <c r="G6" s="82"/>
      <c r="H6"/>
      <c r="I6" s="233" t="s">
        <v>168</v>
      </c>
      <c r="J6" s="233">
        <v>287198</v>
      </c>
      <c r="K6"/>
      <c r="L6"/>
      <c r="M6"/>
    </row>
    <row r="7" spans="1:13" s="69" customFormat="1" x14ac:dyDescent="0.2">
      <c r="A7" s="70" t="s">
        <v>9</v>
      </c>
      <c r="B7" s="236">
        <v>135091</v>
      </c>
      <c r="C7" s="130">
        <f>'A.13.5'!C7</f>
        <v>1076</v>
      </c>
      <c r="D7" s="68">
        <f>C7/(B7/1000)</f>
        <v>7.9650013694472612</v>
      </c>
      <c r="E7" s="238">
        <v>8856</v>
      </c>
      <c r="F7" s="24">
        <f>E7/B7*100</f>
        <v>6.555581052771835</v>
      </c>
      <c r="G7" s="82"/>
      <c r="H7" s="211">
        <v>131579</v>
      </c>
      <c r="I7" s="233" t="s">
        <v>169</v>
      </c>
      <c r="J7" s="233">
        <v>584899</v>
      </c>
      <c r="K7"/>
      <c r="L7"/>
      <c r="M7"/>
    </row>
    <row r="8" spans="1:13" s="69" customFormat="1" x14ac:dyDescent="0.2">
      <c r="A8" s="70" t="s">
        <v>10</v>
      </c>
      <c r="B8" s="236">
        <v>309808</v>
      </c>
      <c r="C8" s="130">
        <f>'A.13.5'!C8</f>
        <v>6048</v>
      </c>
      <c r="D8" s="68">
        <f t="shared" ref="D8:D25" si="0">C8/(B8/1000)</f>
        <v>19.521768321024634</v>
      </c>
      <c r="E8" s="238">
        <v>42487</v>
      </c>
      <c r="F8" s="24">
        <f t="shared" ref="F8:F25" si="1">E8/B8*100</f>
        <v>13.713977689407633</v>
      </c>
      <c r="G8" s="82"/>
      <c r="H8" s="211">
        <v>282079</v>
      </c>
      <c r="I8" s="233" t="s">
        <v>170</v>
      </c>
      <c r="J8" s="233">
        <v>647676</v>
      </c>
      <c r="K8"/>
      <c r="L8"/>
      <c r="M8"/>
    </row>
    <row r="9" spans="1:13" s="69" customFormat="1" x14ac:dyDescent="0.2">
      <c r="A9" s="70" t="s">
        <v>11</v>
      </c>
      <c r="B9" s="236">
        <v>357542</v>
      </c>
      <c r="C9" s="130">
        <f>'A.13.5'!C9</f>
        <v>17888</v>
      </c>
      <c r="D9" s="68">
        <f t="shared" si="0"/>
        <v>50.030485928925835</v>
      </c>
      <c r="E9" s="238">
        <v>80028</v>
      </c>
      <c r="F9" s="24">
        <f t="shared" si="1"/>
        <v>22.382824954830483</v>
      </c>
      <c r="G9" s="82"/>
      <c r="H9" s="211">
        <v>319883</v>
      </c>
      <c r="I9" s="233" t="s">
        <v>171</v>
      </c>
      <c r="J9" s="233">
        <v>195153</v>
      </c>
      <c r="K9"/>
      <c r="L9"/>
      <c r="M9"/>
    </row>
    <row r="10" spans="1:13" s="69" customFormat="1" x14ac:dyDescent="0.2">
      <c r="A10" s="70" t="s">
        <v>12</v>
      </c>
      <c r="B10" s="236">
        <v>93531</v>
      </c>
      <c r="C10" s="130">
        <f>'A.13.5'!C10</f>
        <v>643</v>
      </c>
      <c r="D10" s="68">
        <f t="shared" si="0"/>
        <v>6.8747260266649555</v>
      </c>
      <c r="E10" s="238">
        <v>5817</v>
      </c>
      <c r="F10" s="24">
        <f t="shared" si="1"/>
        <v>6.2193283510280013</v>
      </c>
      <c r="G10" s="82"/>
      <c r="H10" s="211">
        <v>92872</v>
      </c>
      <c r="I10" s="233" t="s">
        <v>172</v>
      </c>
      <c r="J10" s="233">
        <v>188807</v>
      </c>
      <c r="K10"/>
      <c r="L10"/>
      <c r="M10"/>
    </row>
    <row r="11" spans="1:13" s="69" customFormat="1" x14ac:dyDescent="0.2">
      <c r="A11" s="70" t="s">
        <v>13</v>
      </c>
      <c r="B11" s="236">
        <v>93634</v>
      </c>
      <c r="C11" s="130">
        <f>'A.13.5'!C11</f>
        <v>843</v>
      </c>
      <c r="D11" s="68">
        <f t="shared" si="0"/>
        <v>9.0031398850844777</v>
      </c>
      <c r="E11" s="238">
        <v>5839</v>
      </c>
      <c r="F11" s="24">
        <f t="shared" si="1"/>
        <v>6.235982655872867</v>
      </c>
      <c r="G11" s="82"/>
      <c r="H11" s="211">
        <v>94231</v>
      </c>
      <c r="I11" s="233" t="s">
        <v>173</v>
      </c>
      <c r="J11" s="233">
        <v>274737</v>
      </c>
      <c r="K11"/>
      <c r="L11"/>
      <c r="M11"/>
    </row>
    <row r="12" spans="1:13" s="69" customFormat="1" x14ac:dyDescent="0.2">
      <c r="A12" s="70" t="s">
        <v>14</v>
      </c>
      <c r="B12" s="236">
        <v>139326</v>
      </c>
      <c r="C12" s="130">
        <f>'A.13.5'!C12</f>
        <v>1931</v>
      </c>
      <c r="D12" s="68">
        <f t="shared" si="0"/>
        <v>13.859581126279375</v>
      </c>
      <c r="E12" s="238">
        <v>11667</v>
      </c>
      <c r="F12" s="24">
        <f t="shared" si="1"/>
        <v>8.3738857069032342</v>
      </c>
      <c r="G12" s="82"/>
      <c r="H12" s="211">
        <v>133957</v>
      </c>
      <c r="I12" s="233" t="s">
        <v>174</v>
      </c>
      <c r="J12" s="233">
        <v>242662</v>
      </c>
      <c r="K12"/>
      <c r="L12"/>
      <c r="M12"/>
    </row>
    <row r="13" spans="1:13" s="69" customFormat="1" x14ac:dyDescent="0.2">
      <c r="A13" s="70" t="s">
        <v>15</v>
      </c>
      <c r="B13" s="236">
        <v>117982</v>
      </c>
      <c r="C13" s="130">
        <f>'A.13.5'!C13</f>
        <v>1287</v>
      </c>
      <c r="D13" s="68">
        <f t="shared" si="0"/>
        <v>10.908443660897426</v>
      </c>
      <c r="E13" s="238">
        <v>9156</v>
      </c>
      <c r="F13" s="24">
        <f t="shared" si="1"/>
        <v>7.76050583987388</v>
      </c>
      <c r="G13" s="82"/>
      <c r="H13" s="211">
        <v>114419</v>
      </c>
      <c r="I13" s="233" t="s">
        <v>175</v>
      </c>
      <c r="J13" s="233">
        <v>171953</v>
      </c>
      <c r="K13"/>
      <c r="L13"/>
      <c r="M13"/>
    </row>
    <row r="14" spans="1:13" s="69" customFormat="1" x14ac:dyDescent="0.2">
      <c r="A14" s="70" t="s">
        <v>16</v>
      </c>
      <c r="B14" s="236">
        <v>81105</v>
      </c>
      <c r="C14" s="130">
        <f>'A.13.5'!C14</f>
        <v>1085</v>
      </c>
      <c r="D14" s="68">
        <f t="shared" si="0"/>
        <v>13.377720239196103</v>
      </c>
      <c r="E14" s="238">
        <v>5408</v>
      </c>
      <c r="F14" s="24">
        <f t="shared" si="1"/>
        <v>6.6678996362739662</v>
      </c>
      <c r="G14" s="82"/>
      <c r="H14" s="211">
        <v>82531</v>
      </c>
      <c r="I14" s="271" t="s">
        <v>17</v>
      </c>
      <c r="J14" s="271">
        <v>295644</v>
      </c>
      <c r="K14"/>
      <c r="L14"/>
      <c r="M14"/>
    </row>
    <row r="15" spans="1:13" s="69" customFormat="1" x14ac:dyDescent="0.2">
      <c r="A15" s="70" t="s">
        <v>17</v>
      </c>
      <c r="B15" s="236">
        <f>53264+88289</f>
        <v>141553</v>
      </c>
      <c r="C15" s="130">
        <f>'A.13.5'!C15</f>
        <v>1770</v>
      </c>
      <c r="D15" s="68">
        <f t="shared" si="0"/>
        <v>12.504150388900271</v>
      </c>
      <c r="E15" s="238">
        <f>4181+7015</f>
        <v>11196</v>
      </c>
      <c r="F15" s="24">
        <f t="shared" si="1"/>
        <v>7.909404957860307</v>
      </c>
      <c r="G15" s="82"/>
      <c r="H15" s="211">
        <v>85865</v>
      </c>
      <c r="I15" s="233" t="s">
        <v>179</v>
      </c>
      <c r="J15" s="233">
        <v>511357</v>
      </c>
      <c r="K15"/>
      <c r="L15"/>
      <c r="M15"/>
    </row>
    <row r="16" spans="1:13" s="69" customFormat="1" x14ac:dyDescent="0.2">
      <c r="A16" s="69" t="s">
        <v>18</v>
      </c>
      <c r="B16" s="236">
        <v>235840</v>
      </c>
      <c r="C16" s="130">
        <f>'A.13.5'!C16</f>
        <v>3326</v>
      </c>
      <c r="D16" s="68">
        <f t="shared" si="0"/>
        <v>14.102781546811398</v>
      </c>
      <c r="E16" s="238">
        <v>24794</v>
      </c>
      <c r="F16" s="24">
        <f t="shared" si="1"/>
        <v>10.513059701492537</v>
      </c>
      <c r="G16" s="82"/>
      <c r="H16" s="211">
        <v>231723</v>
      </c>
      <c r="I16" s="233" t="s">
        <v>180</v>
      </c>
      <c r="J16" s="233">
        <v>109170</v>
      </c>
      <c r="K16"/>
      <c r="L16"/>
      <c r="M16"/>
    </row>
    <row r="17" spans="1:13" x14ac:dyDescent="0.2">
      <c r="A17" s="70" t="s">
        <v>19</v>
      </c>
      <c r="B17" s="236">
        <v>260675</v>
      </c>
      <c r="C17" s="130">
        <f>'A.13.5'!C17</f>
        <v>6860</v>
      </c>
      <c r="D17" s="68">
        <f t="shared" si="0"/>
        <v>26.31629423611777</v>
      </c>
      <c r="E17" s="238">
        <v>29570</v>
      </c>
      <c r="F17" s="24">
        <f t="shared" si="1"/>
        <v>11.34362712189508</v>
      </c>
      <c r="G17" s="82"/>
      <c r="H17" s="211">
        <v>251110</v>
      </c>
      <c r="I17" s="233" t="s">
        <v>181</v>
      </c>
      <c r="J17" s="233">
        <v>263719</v>
      </c>
      <c r="K17"/>
      <c r="L17"/>
      <c r="M17"/>
    </row>
    <row r="18" spans="1:13" x14ac:dyDescent="0.2">
      <c r="A18" s="70" t="s">
        <v>20</v>
      </c>
      <c r="B18" s="236">
        <v>56179</v>
      </c>
      <c r="C18" s="130">
        <f>'A.13.5'!C18</f>
        <v>604</v>
      </c>
      <c r="D18" s="68">
        <f t="shared" si="0"/>
        <v>10.751348368607486</v>
      </c>
      <c r="E18" s="238">
        <v>3541</v>
      </c>
      <c r="F18" s="24">
        <f t="shared" si="1"/>
        <v>6.3030669823243555</v>
      </c>
      <c r="G18" s="82"/>
      <c r="H18" s="211">
        <v>56513</v>
      </c>
      <c r="I18" s="233" t="s">
        <v>182</v>
      </c>
      <c r="J18" s="233">
        <v>310047</v>
      </c>
      <c r="K18"/>
      <c r="L18"/>
      <c r="M18"/>
    </row>
    <row r="19" spans="1:13" s="69" customFormat="1" x14ac:dyDescent="0.2">
      <c r="A19" s="70" t="s">
        <v>21</v>
      </c>
      <c r="B19" s="236">
        <v>131910</v>
      </c>
      <c r="C19" s="130">
        <f>'A.13.5'!C19</f>
        <v>1400</v>
      </c>
      <c r="D19" s="68">
        <f t="shared" si="0"/>
        <v>10.613296944886665</v>
      </c>
      <c r="E19" s="238">
        <v>8321</v>
      </c>
      <c r="F19" s="24">
        <f t="shared" si="1"/>
        <v>6.308088848457281</v>
      </c>
      <c r="G19" s="82"/>
      <c r="H19" s="211">
        <v>131801</v>
      </c>
      <c r="I19" s="233" t="s">
        <v>183</v>
      </c>
      <c r="J19" s="233">
        <v>135738</v>
      </c>
      <c r="K19"/>
      <c r="L19"/>
      <c r="M19"/>
    </row>
    <row r="20" spans="1:13" x14ac:dyDescent="0.2">
      <c r="A20" s="23" t="s">
        <v>206</v>
      </c>
      <c r="B20" s="236">
        <f>163528+66706</f>
        <v>230234</v>
      </c>
      <c r="C20" s="130">
        <f>'A.13.5'!C20</f>
        <v>9058</v>
      </c>
      <c r="D20" s="68">
        <f t="shared" si="0"/>
        <v>39.342581894941667</v>
      </c>
      <c r="E20" s="238">
        <f>22019+3955</f>
        <v>25974</v>
      </c>
      <c r="F20" s="24">
        <f t="shared" si="1"/>
        <v>11.281565711406657</v>
      </c>
      <c r="G20" s="82"/>
      <c r="H20" s="211">
        <v>152256</v>
      </c>
      <c r="I20" s="233" t="s">
        <v>184</v>
      </c>
      <c r="J20" s="233">
        <v>241682</v>
      </c>
      <c r="K20"/>
      <c r="L20"/>
      <c r="M20"/>
    </row>
    <row r="21" spans="1:13" x14ac:dyDescent="0.2">
      <c r="A21" s="71" t="s">
        <v>24</v>
      </c>
      <c r="B21" s="236">
        <v>118403</v>
      </c>
      <c r="C21" s="130">
        <f>'A.13.5'!C21</f>
        <v>1410</v>
      </c>
      <c r="D21" s="68">
        <f t="shared" si="0"/>
        <v>11.90848204859674</v>
      </c>
      <c r="E21" s="239">
        <v>7596</v>
      </c>
      <c r="F21" s="24">
        <f t="shared" si="1"/>
        <v>6.4153779887333933</v>
      </c>
      <c r="G21" s="82"/>
      <c r="H21" s="212">
        <v>118321</v>
      </c>
      <c r="I21" s="233" t="s">
        <v>186</v>
      </c>
      <c r="J21" s="271">
        <v>75605</v>
      </c>
      <c r="K21"/>
      <c r="L21"/>
      <c r="M21"/>
    </row>
    <row r="22" spans="1:13" x14ac:dyDescent="0.2">
      <c r="A22" s="71" t="s">
        <v>25</v>
      </c>
      <c r="B22" s="236">
        <v>84993</v>
      </c>
      <c r="C22" s="130">
        <f>'A.13.5'!C22</f>
        <v>2999</v>
      </c>
      <c r="D22" s="68">
        <f t="shared" si="0"/>
        <v>35.285258786017671</v>
      </c>
      <c r="E22" s="239">
        <v>9524</v>
      </c>
      <c r="F22" s="24">
        <f t="shared" si="1"/>
        <v>11.205628698834023</v>
      </c>
      <c r="G22" s="82"/>
      <c r="H22" s="212">
        <v>80892</v>
      </c>
      <c r="I22" s="271"/>
      <c r="J22" s="271"/>
      <c r="K22"/>
      <c r="L22"/>
      <c r="M22"/>
    </row>
    <row r="23" spans="1:13" x14ac:dyDescent="0.2">
      <c r="A23" s="71" t="s">
        <v>26</v>
      </c>
      <c r="B23" s="236">
        <v>37750</v>
      </c>
      <c r="C23" s="130">
        <f>'A.13.5'!C23</f>
        <v>246</v>
      </c>
      <c r="D23" s="68">
        <f t="shared" si="0"/>
        <v>6.5165562913907289</v>
      </c>
      <c r="E23" s="239">
        <v>2477</v>
      </c>
      <c r="F23" s="24">
        <f t="shared" si="1"/>
        <v>6.5615894039735094</v>
      </c>
      <c r="G23" s="82"/>
      <c r="H23" s="212">
        <v>37533</v>
      </c>
      <c r="I23" s="233"/>
      <c r="J23" s="233">
        <f>SUM(J6:J22)</f>
        <v>4536047</v>
      </c>
      <c r="K23"/>
      <c r="L23"/>
      <c r="M23"/>
    </row>
    <row r="24" spans="1:13" x14ac:dyDescent="0.2">
      <c r="A24" s="23" t="s">
        <v>27</v>
      </c>
      <c r="B24" s="96" t="s">
        <v>28</v>
      </c>
      <c r="C24" s="130">
        <f>'A.13.5'!C24</f>
        <v>53</v>
      </c>
      <c r="D24" s="85" t="s">
        <v>28</v>
      </c>
      <c r="E24" s="86" t="s">
        <v>28</v>
      </c>
      <c r="F24" s="210" t="s">
        <v>28</v>
      </c>
      <c r="G24" s="82"/>
      <c r="H24" s="213"/>
      <c r="I24" s="233"/>
      <c r="J24" s="233"/>
      <c r="K24"/>
      <c r="L24"/>
      <c r="M24"/>
    </row>
    <row r="25" spans="1:13" s="39" customFormat="1" x14ac:dyDescent="0.2">
      <c r="A25" s="73" t="s">
        <v>29</v>
      </c>
      <c r="B25" s="91">
        <f>SUM(B7:B24)</f>
        <v>2625556</v>
      </c>
      <c r="C25" s="91">
        <f>SUM(C7:C24)</f>
        <v>58527</v>
      </c>
      <c r="D25" s="83">
        <f t="shared" si="0"/>
        <v>22.291278494916885</v>
      </c>
      <c r="E25" s="91">
        <f>SUM(E7:E24)</f>
        <v>292251</v>
      </c>
      <c r="F25" s="24">
        <f t="shared" si="1"/>
        <v>11.131013773844474</v>
      </c>
      <c r="G25" s="82"/>
      <c r="H25" s="214">
        <f>SUM(H7:H24)</f>
        <v>2397565</v>
      </c>
      <c r="I25"/>
      <c r="J25"/>
      <c r="K25"/>
      <c r="L25"/>
      <c r="M25"/>
    </row>
    <row r="26" spans="1:13" s="39" customFormat="1" x14ac:dyDescent="0.2">
      <c r="B26" s="75"/>
      <c r="C26" s="75"/>
      <c r="D26" s="75"/>
      <c r="E26" s="75"/>
      <c r="G26"/>
      <c r="H26"/>
      <c r="I26"/>
      <c r="J26"/>
      <c r="K26"/>
      <c r="L26"/>
      <c r="M26"/>
    </row>
    <row r="27" spans="1:13" s="39" customFormat="1" x14ac:dyDescent="0.2">
      <c r="A27" s="32" t="s">
        <v>228</v>
      </c>
      <c r="B27" s="75"/>
      <c r="C27" s="75"/>
      <c r="D27" s="75"/>
      <c r="E27" s="75"/>
      <c r="G27"/>
      <c r="H27"/>
      <c r="I27"/>
      <c r="J27"/>
      <c r="K27"/>
      <c r="L27"/>
      <c r="M27"/>
    </row>
    <row r="28" spans="1:13" x14ac:dyDescent="0.2">
      <c r="A28" s="31" t="s">
        <v>30</v>
      </c>
      <c r="D28" s="161" t="e">
        <f>(#REF!+C15)/((#REF!+B15)/1000)</f>
        <v>#REF!</v>
      </c>
      <c r="G28"/>
      <c r="H28"/>
      <c r="I28"/>
      <c r="J28"/>
      <c r="K28"/>
      <c r="L28"/>
      <c r="M28"/>
    </row>
    <row r="30" spans="1:13" x14ac:dyDescent="0.2">
      <c r="A30" s="31"/>
    </row>
    <row r="38" spans="1:6" hidden="1" x14ac:dyDescent="0.2">
      <c r="A38" s="36" t="s">
        <v>17</v>
      </c>
      <c r="B38" s="84">
        <f>SUM(B15:B15)</f>
        <v>141553</v>
      </c>
      <c r="C38" s="84">
        <f>SUM(C15:C15)</f>
        <v>1770</v>
      </c>
      <c r="D38" s="20">
        <f t="shared" ref="D38" si="2">+C38/B38*1000</f>
        <v>12.504150388900269</v>
      </c>
      <c r="E38" s="84">
        <f>SUM(E15:E15)</f>
        <v>11196</v>
      </c>
      <c r="F38" s="24">
        <f t="shared" ref="F38" si="3">+E38/B38*100</f>
        <v>7.909404957860307</v>
      </c>
    </row>
  </sheetData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0"/>
  <sheetViews>
    <sheetView showGridLines="0" workbookViewId="0"/>
  </sheetViews>
  <sheetFormatPr baseColWidth="10" defaultColWidth="11.42578125" defaultRowHeight="12.75" x14ac:dyDescent="0.2"/>
  <cols>
    <col min="1" max="1" width="15.28515625" style="97" customWidth="1"/>
    <col min="2" max="2" width="13.85546875" style="97" customWidth="1"/>
    <col min="3" max="3" width="11.85546875" style="97" bestFit="1" customWidth="1"/>
    <col min="4" max="4" width="12" style="97" bestFit="1" customWidth="1"/>
    <col min="5" max="5" width="11" style="97" customWidth="1"/>
    <col min="6" max="6" width="12.140625" style="97" bestFit="1" customWidth="1"/>
    <col min="7" max="7" width="11" style="97" customWidth="1"/>
    <col min="8" max="8" width="12.5703125" style="97" bestFit="1" customWidth="1"/>
    <col min="9" max="9" width="10.42578125" style="97" customWidth="1"/>
    <col min="10" max="10" width="17.140625" style="97" customWidth="1"/>
    <col min="11" max="11" width="13.5703125" style="97" bestFit="1" customWidth="1"/>
    <col min="12" max="12" width="11.7109375" style="97" bestFit="1" customWidth="1"/>
    <col min="13" max="13" width="12" style="97" bestFit="1" customWidth="1"/>
    <col min="14" max="16384" width="11.42578125" style="97"/>
  </cols>
  <sheetData>
    <row r="1" spans="1:13" x14ac:dyDescent="0.2">
      <c r="A1" s="67" t="s">
        <v>226</v>
      </c>
    </row>
    <row r="2" spans="1:13" ht="18" x14ac:dyDescent="0.25">
      <c r="A2" s="4" t="s">
        <v>65</v>
      </c>
    </row>
    <row r="3" spans="1:13" ht="15.75" x14ac:dyDescent="0.25">
      <c r="A3" s="244" t="s">
        <v>200</v>
      </c>
    </row>
    <row r="4" spans="1:13" ht="12.95" customHeight="1" x14ac:dyDescent="0.2"/>
    <row r="5" spans="1:13" ht="38.25" x14ac:dyDescent="0.2">
      <c r="A5" s="413" t="s">
        <v>8</v>
      </c>
      <c r="B5" s="346" t="s">
        <v>143</v>
      </c>
      <c r="C5" s="346" t="s">
        <v>82</v>
      </c>
      <c r="D5" s="346" t="s">
        <v>83</v>
      </c>
      <c r="E5" s="346" t="s">
        <v>84</v>
      </c>
      <c r="F5" s="346" t="s">
        <v>85</v>
      </c>
      <c r="G5" s="346" t="s">
        <v>86</v>
      </c>
      <c r="H5" s="346" t="s">
        <v>87</v>
      </c>
      <c r="I5" s="346" t="s">
        <v>88</v>
      </c>
      <c r="J5" s="346" t="s">
        <v>89</v>
      </c>
      <c r="K5" s="346" t="s">
        <v>90</v>
      </c>
      <c r="L5" s="346" t="s">
        <v>91</v>
      </c>
      <c r="M5" s="347" t="s">
        <v>104</v>
      </c>
    </row>
    <row r="6" spans="1:13" ht="38.25" x14ac:dyDescent="0.2">
      <c r="A6" s="414"/>
      <c r="B6" s="346" t="s">
        <v>92</v>
      </c>
      <c r="C6" s="415" t="s">
        <v>93</v>
      </c>
      <c r="D6" s="416"/>
      <c r="E6" s="416"/>
      <c r="F6" s="416"/>
      <c r="G6" s="416"/>
      <c r="H6" s="417"/>
      <c r="I6" s="346" t="s">
        <v>94</v>
      </c>
      <c r="J6" s="346" t="s">
        <v>95</v>
      </c>
      <c r="K6" s="415" t="s">
        <v>96</v>
      </c>
      <c r="L6" s="416"/>
      <c r="M6" s="416"/>
    </row>
    <row r="7" spans="1:13" ht="12.75" customHeight="1" x14ac:dyDescent="0.2">
      <c r="A7" s="348" t="s">
        <v>9</v>
      </c>
      <c r="B7" s="349">
        <v>903</v>
      </c>
      <c r="C7" s="350">
        <v>54</v>
      </c>
      <c r="D7" s="350">
        <v>50</v>
      </c>
      <c r="E7" s="350">
        <v>37</v>
      </c>
      <c r="F7" s="350">
        <v>27</v>
      </c>
      <c r="G7" s="350">
        <v>23</v>
      </c>
      <c r="H7" s="350">
        <v>37</v>
      </c>
      <c r="I7" s="350">
        <v>24</v>
      </c>
      <c r="J7" s="350">
        <v>59</v>
      </c>
      <c r="K7" s="350">
        <v>29</v>
      </c>
      <c r="L7" s="350">
        <v>54</v>
      </c>
      <c r="M7" s="351">
        <v>81</v>
      </c>
    </row>
    <row r="8" spans="1:13" ht="12.75" customHeight="1" x14ac:dyDescent="0.2">
      <c r="A8" s="352" t="s">
        <v>10</v>
      </c>
      <c r="B8" s="349">
        <v>2060</v>
      </c>
      <c r="C8" s="350">
        <v>52</v>
      </c>
      <c r="D8" s="350">
        <v>48</v>
      </c>
      <c r="E8" s="350">
        <v>30</v>
      </c>
      <c r="F8" s="350">
        <v>24</v>
      </c>
      <c r="G8" s="350">
        <v>16</v>
      </c>
      <c r="H8" s="350">
        <v>34</v>
      </c>
      <c r="I8" s="350">
        <v>16</v>
      </c>
      <c r="J8" s="350">
        <v>66</v>
      </c>
      <c r="K8" s="350">
        <v>30</v>
      </c>
      <c r="L8" s="350">
        <v>57</v>
      </c>
      <c r="M8" s="351">
        <v>86</v>
      </c>
    </row>
    <row r="9" spans="1:13" ht="12.75" customHeight="1" x14ac:dyDescent="0.2">
      <c r="A9" s="352" t="s">
        <v>11</v>
      </c>
      <c r="B9" s="349">
        <v>4150</v>
      </c>
      <c r="C9" s="350">
        <v>56</v>
      </c>
      <c r="D9" s="350">
        <v>53</v>
      </c>
      <c r="E9" s="350">
        <v>43</v>
      </c>
      <c r="F9" s="350">
        <v>31</v>
      </c>
      <c r="G9" s="350">
        <v>25</v>
      </c>
      <c r="H9" s="350">
        <v>38</v>
      </c>
      <c r="I9" s="350">
        <v>28</v>
      </c>
      <c r="J9" s="350">
        <v>68</v>
      </c>
      <c r="K9" s="350">
        <v>32</v>
      </c>
      <c r="L9" s="350">
        <v>62</v>
      </c>
      <c r="M9" s="351">
        <v>82</v>
      </c>
    </row>
    <row r="10" spans="1:13" ht="12.75" customHeight="1" x14ac:dyDescent="0.2">
      <c r="A10" s="352" t="s">
        <v>12</v>
      </c>
      <c r="B10" s="349">
        <v>581</v>
      </c>
      <c r="C10" s="350">
        <v>56</v>
      </c>
      <c r="D10" s="350">
        <v>51</v>
      </c>
      <c r="E10" s="350">
        <v>41</v>
      </c>
      <c r="F10" s="350">
        <v>26</v>
      </c>
      <c r="G10" s="350">
        <v>31</v>
      </c>
      <c r="H10" s="350">
        <v>38</v>
      </c>
      <c r="I10" s="350">
        <v>28</v>
      </c>
      <c r="J10" s="350">
        <v>61</v>
      </c>
      <c r="K10" s="350">
        <v>23</v>
      </c>
      <c r="L10" s="350">
        <v>60</v>
      </c>
      <c r="M10" s="351">
        <v>92</v>
      </c>
    </row>
    <row r="11" spans="1:13" ht="12.75" customHeight="1" x14ac:dyDescent="0.2">
      <c r="A11" s="352" t="s">
        <v>13</v>
      </c>
      <c r="B11" s="349">
        <v>619</v>
      </c>
      <c r="C11" s="350">
        <v>58</v>
      </c>
      <c r="D11" s="350">
        <v>51</v>
      </c>
      <c r="E11" s="350">
        <v>34</v>
      </c>
      <c r="F11" s="350">
        <v>28</v>
      </c>
      <c r="G11" s="350">
        <v>18</v>
      </c>
      <c r="H11" s="350">
        <v>40</v>
      </c>
      <c r="I11" s="350">
        <v>22</v>
      </c>
      <c r="J11" s="350">
        <v>64</v>
      </c>
      <c r="K11" s="350">
        <v>30</v>
      </c>
      <c r="L11" s="350">
        <v>53</v>
      </c>
      <c r="M11" s="351">
        <v>92</v>
      </c>
    </row>
    <row r="12" spans="1:13" ht="12.75" customHeight="1" x14ac:dyDescent="0.2">
      <c r="A12" s="352" t="s">
        <v>14</v>
      </c>
      <c r="B12" s="349">
        <v>1078</v>
      </c>
      <c r="C12" s="350">
        <v>55</v>
      </c>
      <c r="D12" s="350">
        <v>53</v>
      </c>
      <c r="E12" s="350">
        <v>35</v>
      </c>
      <c r="F12" s="350">
        <v>24</v>
      </c>
      <c r="G12" s="350">
        <v>25</v>
      </c>
      <c r="H12" s="350">
        <v>38</v>
      </c>
      <c r="I12" s="350">
        <v>19</v>
      </c>
      <c r="J12" s="350">
        <v>60</v>
      </c>
      <c r="K12" s="350">
        <v>32</v>
      </c>
      <c r="L12" s="350">
        <v>52</v>
      </c>
      <c r="M12" s="351">
        <v>87</v>
      </c>
    </row>
    <row r="13" spans="1:13" ht="12.75" customHeight="1" x14ac:dyDescent="0.2">
      <c r="A13" s="352" t="s">
        <v>15</v>
      </c>
      <c r="B13" s="349">
        <v>906</v>
      </c>
      <c r="C13" s="350">
        <v>51</v>
      </c>
      <c r="D13" s="350">
        <v>49</v>
      </c>
      <c r="E13" s="350">
        <v>36</v>
      </c>
      <c r="F13" s="350">
        <v>30</v>
      </c>
      <c r="G13" s="350">
        <v>21</v>
      </c>
      <c r="H13" s="350">
        <v>33</v>
      </c>
      <c r="I13" s="350">
        <v>20</v>
      </c>
      <c r="J13" s="350">
        <v>63</v>
      </c>
      <c r="K13" s="350">
        <v>31</v>
      </c>
      <c r="L13" s="350">
        <v>45</v>
      </c>
      <c r="M13" s="351">
        <v>86</v>
      </c>
    </row>
    <row r="14" spans="1:13" ht="12.75" customHeight="1" x14ac:dyDescent="0.2">
      <c r="A14" s="352" t="s">
        <v>16</v>
      </c>
      <c r="B14" s="349">
        <v>546</v>
      </c>
      <c r="C14" s="350">
        <v>60</v>
      </c>
      <c r="D14" s="350">
        <v>58</v>
      </c>
      <c r="E14" s="350">
        <v>48</v>
      </c>
      <c r="F14" s="350">
        <v>39</v>
      </c>
      <c r="G14" s="350">
        <v>28</v>
      </c>
      <c r="H14" s="350">
        <v>37</v>
      </c>
      <c r="I14" s="350">
        <v>27</v>
      </c>
      <c r="J14" s="350">
        <v>59</v>
      </c>
      <c r="K14" s="350">
        <v>29</v>
      </c>
      <c r="L14" s="350">
        <v>65</v>
      </c>
      <c r="M14" s="351">
        <v>91</v>
      </c>
    </row>
    <row r="15" spans="1:13" ht="12.75" customHeight="1" x14ac:dyDescent="0.2">
      <c r="A15" s="352" t="s">
        <v>34</v>
      </c>
      <c r="B15" s="349">
        <v>382</v>
      </c>
      <c r="C15" s="350">
        <v>49</v>
      </c>
      <c r="D15" s="350">
        <v>45</v>
      </c>
      <c r="E15" s="350">
        <v>31</v>
      </c>
      <c r="F15" s="350">
        <v>21</v>
      </c>
      <c r="G15" s="350">
        <v>17</v>
      </c>
      <c r="H15" s="350">
        <v>34</v>
      </c>
      <c r="I15" s="350">
        <v>21</v>
      </c>
      <c r="J15" s="350">
        <v>56</v>
      </c>
      <c r="K15" s="350">
        <v>48</v>
      </c>
      <c r="L15" s="350">
        <v>72</v>
      </c>
      <c r="M15" s="351">
        <v>95</v>
      </c>
    </row>
    <row r="16" spans="1:13" ht="12.75" customHeight="1" x14ac:dyDescent="0.2">
      <c r="A16" s="352" t="s">
        <v>35</v>
      </c>
      <c r="B16" s="349">
        <v>642</v>
      </c>
      <c r="C16" s="350">
        <v>49</v>
      </c>
      <c r="D16" s="350">
        <v>49</v>
      </c>
      <c r="E16" s="350">
        <v>40</v>
      </c>
      <c r="F16" s="350">
        <v>30</v>
      </c>
      <c r="G16" s="350">
        <v>27</v>
      </c>
      <c r="H16" s="350">
        <v>34</v>
      </c>
      <c r="I16" s="350">
        <v>25</v>
      </c>
      <c r="J16" s="350">
        <v>69</v>
      </c>
      <c r="K16" s="350">
        <v>35</v>
      </c>
      <c r="L16" s="350">
        <v>63</v>
      </c>
      <c r="M16" s="351">
        <v>95</v>
      </c>
    </row>
    <row r="17" spans="1:13" ht="12.75" customHeight="1" x14ac:dyDescent="0.2">
      <c r="A17" s="352" t="s">
        <v>18</v>
      </c>
      <c r="B17" s="349">
        <v>1863</v>
      </c>
      <c r="C17" s="350">
        <v>58</v>
      </c>
      <c r="D17" s="350">
        <v>56</v>
      </c>
      <c r="E17" s="350">
        <v>37</v>
      </c>
      <c r="F17" s="350">
        <v>29</v>
      </c>
      <c r="G17" s="350">
        <v>20</v>
      </c>
      <c r="H17" s="350">
        <v>45</v>
      </c>
      <c r="I17" s="350">
        <v>25</v>
      </c>
      <c r="J17" s="350">
        <v>64</v>
      </c>
      <c r="K17" s="350">
        <v>35</v>
      </c>
      <c r="L17" s="350">
        <v>66</v>
      </c>
      <c r="M17" s="351">
        <v>91</v>
      </c>
    </row>
    <row r="18" spans="1:13" ht="12.75" customHeight="1" x14ac:dyDescent="0.2">
      <c r="A18" s="352" t="s">
        <v>19</v>
      </c>
      <c r="B18" s="349">
        <v>1833</v>
      </c>
      <c r="C18" s="350">
        <v>52</v>
      </c>
      <c r="D18" s="350">
        <v>49</v>
      </c>
      <c r="E18" s="350">
        <v>34</v>
      </c>
      <c r="F18" s="350">
        <v>27</v>
      </c>
      <c r="G18" s="350">
        <v>20</v>
      </c>
      <c r="H18" s="350">
        <v>36</v>
      </c>
      <c r="I18" s="350">
        <v>21</v>
      </c>
      <c r="J18" s="350">
        <v>59</v>
      </c>
      <c r="K18" s="350">
        <v>37</v>
      </c>
      <c r="L18" s="350">
        <v>72</v>
      </c>
      <c r="M18" s="351">
        <v>93</v>
      </c>
    </row>
    <row r="19" spans="1:13" ht="12.75" customHeight="1" x14ac:dyDescent="0.2">
      <c r="A19" s="352" t="s">
        <v>20</v>
      </c>
      <c r="B19" s="349">
        <v>533</v>
      </c>
      <c r="C19" s="350">
        <v>52</v>
      </c>
      <c r="D19" s="350">
        <v>47</v>
      </c>
      <c r="E19" s="350">
        <v>34</v>
      </c>
      <c r="F19" s="350">
        <v>26</v>
      </c>
      <c r="G19" s="350">
        <v>22</v>
      </c>
      <c r="H19" s="350">
        <v>36</v>
      </c>
      <c r="I19" s="350">
        <v>23</v>
      </c>
      <c r="J19" s="350">
        <v>59</v>
      </c>
      <c r="K19" s="350">
        <v>41</v>
      </c>
      <c r="L19" s="350">
        <v>61</v>
      </c>
      <c r="M19" s="351">
        <v>88</v>
      </c>
    </row>
    <row r="20" spans="1:13" ht="12.75" customHeight="1" x14ac:dyDescent="0.2">
      <c r="A20" s="352" t="s">
        <v>21</v>
      </c>
      <c r="B20" s="349">
        <v>1148</v>
      </c>
      <c r="C20" s="350">
        <v>47</v>
      </c>
      <c r="D20" s="350">
        <v>43</v>
      </c>
      <c r="E20" s="350">
        <v>31</v>
      </c>
      <c r="F20" s="350">
        <v>23</v>
      </c>
      <c r="G20" s="350">
        <v>23</v>
      </c>
      <c r="H20" s="350">
        <v>30</v>
      </c>
      <c r="I20" s="350">
        <v>18</v>
      </c>
      <c r="J20" s="350">
        <v>61</v>
      </c>
      <c r="K20" s="350">
        <v>35</v>
      </c>
      <c r="L20" s="350">
        <v>70</v>
      </c>
      <c r="M20" s="351">
        <v>99</v>
      </c>
    </row>
    <row r="21" spans="1:13" ht="12.75" customHeight="1" x14ac:dyDescent="0.2">
      <c r="A21" s="352" t="s">
        <v>22</v>
      </c>
      <c r="B21" s="349">
        <v>1139</v>
      </c>
      <c r="C21" s="350">
        <v>58</v>
      </c>
      <c r="D21" s="350">
        <v>52</v>
      </c>
      <c r="E21" s="350">
        <v>41</v>
      </c>
      <c r="F21" s="350">
        <v>31</v>
      </c>
      <c r="G21" s="350">
        <v>21</v>
      </c>
      <c r="H21" s="350">
        <v>36</v>
      </c>
      <c r="I21" s="350">
        <v>25</v>
      </c>
      <c r="J21" s="350">
        <v>54</v>
      </c>
      <c r="K21" s="350">
        <v>39</v>
      </c>
      <c r="L21" s="350">
        <v>71</v>
      </c>
      <c r="M21" s="351">
        <v>92</v>
      </c>
    </row>
    <row r="22" spans="1:13" ht="12.75" customHeight="1" x14ac:dyDescent="0.2">
      <c r="A22" s="352" t="s">
        <v>23</v>
      </c>
      <c r="B22" s="349">
        <v>428</v>
      </c>
      <c r="C22" s="350">
        <v>50</v>
      </c>
      <c r="D22" s="350">
        <v>48</v>
      </c>
      <c r="E22" s="350">
        <v>36</v>
      </c>
      <c r="F22" s="350">
        <v>27</v>
      </c>
      <c r="G22" s="350">
        <v>22</v>
      </c>
      <c r="H22" s="350">
        <v>37</v>
      </c>
      <c r="I22" s="350">
        <v>25</v>
      </c>
      <c r="J22" s="350">
        <v>48</v>
      </c>
      <c r="K22" s="350">
        <v>41</v>
      </c>
      <c r="L22" s="350">
        <v>70</v>
      </c>
      <c r="M22" s="351">
        <v>100</v>
      </c>
    </row>
    <row r="23" spans="1:13" ht="12.75" customHeight="1" x14ac:dyDescent="0.2">
      <c r="A23" s="352" t="s">
        <v>24</v>
      </c>
      <c r="B23" s="349">
        <v>856</v>
      </c>
      <c r="C23" s="350">
        <v>49</v>
      </c>
      <c r="D23" s="350">
        <v>43</v>
      </c>
      <c r="E23" s="350">
        <v>33</v>
      </c>
      <c r="F23" s="350">
        <v>25</v>
      </c>
      <c r="G23" s="350">
        <v>20</v>
      </c>
      <c r="H23" s="350">
        <v>33</v>
      </c>
      <c r="I23" s="350">
        <v>23</v>
      </c>
      <c r="J23" s="350">
        <v>60</v>
      </c>
      <c r="K23" s="350">
        <v>32</v>
      </c>
      <c r="L23" s="350">
        <v>65</v>
      </c>
      <c r="M23" s="351">
        <v>99</v>
      </c>
    </row>
    <row r="24" spans="1:13" ht="12.75" customHeight="1" x14ac:dyDescent="0.2">
      <c r="A24" s="352" t="s">
        <v>25</v>
      </c>
      <c r="B24" s="349">
        <v>562</v>
      </c>
      <c r="C24" s="350">
        <v>52</v>
      </c>
      <c r="D24" s="350">
        <v>46</v>
      </c>
      <c r="E24" s="350">
        <v>30</v>
      </c>
      <c r="F24" s="350">
        <v>22</v>
      </c>
      <c r="G24" s="350">
        <v>18</v>
      </c>
      <c r="H24" s="350">
        <v>38</v>
      </c>
      <c r="I24" s="350">
        <v>22</v>
      </c>
      <c r="J24" s="350">
        <v>52</v>
      </c>
      <c r="K24" s="350">
        <v>37</v>
      </c>
      <c r="L24" s="350">
        <v>64</v>
      </c>
      <c r="M24" s="351">
        <v>86</v>
      </c>
    </row>
    <row r="25" spans="1:13" ht="12.75" customHeight="1" x14ac:dyDescent="0.2">
      <c r="A25" s="352" t="s">
        <v>26</v>
      </c>
      <c r="B25" s="349">
        <v>275</v>
      </c>
      <c r="C25" s="350">
        <v>49</v>
      </c>
      <c r="D25" s="350">
        <v>45</v>
      </c>
      <c r="E25" s="350">
        <v>31</v>
      </c>
      <c r="F25" s="350">
        <v>21</v>
      </c>
      <c r="G25" s="350">
        <v>20</v>
      </c>
      <c r="H25" s="350">
        <v>37</v>
      </c>
      <c r="I25" s="350">
        <v>23</v>
      </c>
      <c r="J25" s="350">
        <v>57</v>
      </c>
      <c r="K25" s="350">
        <v>32</v>
      </c>
      <c r="L25" s="350">
        <v>59</v>
      </c>
      <c r="M25" s="351">
        <v>100</v>
      </c>
    </row>
    <row r="26" spans="1:13" ht="12.75" customHeight="1" x14ac:dyDescent="0.2">
      <c r="A26" s="353" t="s">
        <v>166</v>
      </c>
      <c r="B26" s="354">
        <v>20518</v>
      </c>
      <c r="C26" s="355">
        <v>51</v>
      </c>
      <c r="D26" s="355">
        <v>49</v>
      </c>
      <c r="E26" s="355">
        <v>30</v>
      </c>
      <c r="F26" s="355">
        <v>26</v>
      </c>
      <c r="G26" s="355">
        <v>18</v>
      </c>
      <c r="H26" s="355">
        <v>41</v>
      </c>
      <c r="I26" s="355">
        <v>22</v>
      </c>
      <c r="J26" s="355">
        <v>63</v>
      </c>
      <c r="K26" s="355">
        <v>32</v>
      </c>
      <c r="L26" s="355">
        <v>63</v>
      </c>
      <c r="M26" s="356">
        <v>90</v>
      </c>
    </row>
    <row r="27" spans="1:13" ht="12.75" customHeight="1" x14ac:dyDescent="0.2">
      <c r="A27" s="107"/>
      <c r="B27" s="108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ht="12.95" customHeight="1" x14ac:dyDescent="0.2">
      <c r="A28" s="171" t="s">
        <v>151</v>
      </c>
      <c r="B28" s="108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</row>
    <row r="29" spans="1:13" ht="12.95" customHeight="1" x14ac:dyDescent="0.2">
      <c r="A29" s="171" t="s">
        <v>167</v>
      </c>
      <c r="B29" s="108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 x14ac:dyDescent="0.2">
      <c r="A30" s="173" t="s">
        <v>201</v>
      </c>
    </row>
  </sheetData>
  <mergeCells count="3">
    <mergeCell ref="A5:A6"/>
    <mergeCell ref="C6:H6"/>
    <mergeCell ref="K6:M6"/>
  </mergeCells>
  <pageMargins left="0.78740157499999996" right="0.78740157499999996" top="0.984251969" bottom="0.984251969" header="0.5" footer="0.5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74"/>
  <sheetViews>
    <sheetView showGridLines="0" workbookViewId="0">
      <selection activeCell="C6" sqref="C6"/>
    </sheetView>
  </sheetViews>
  <sheetFormatPr baseColWidth="10" defaultColWidth="11.42578125" defaultRowHeight="12.75" x14ac:dyDescent="0.2"/>
  <cols>
    <col min="1" max="1" width="20" style="98" customWidth="1"/>
    <col min="2" max="2" width="10.28515625" style="98" customWidth="1"/>
    <col min="3" max="16384" width="11.42578125" style="98"/>
  </cols>
  <sheetData>
    <row r="1" spans="1:17" x14ac:dyDescent="0.2">
      <c r="A1" s="1" t="s">
        <v>223</v>
      </c>
      <c r="D1" s="218"/>
    </row>
    <row r="2" spans="1:17" ht="18" x14ac:dyDescent="0.25">
      <c r="A2" s="4" t="s">
        <v>66</v>
      </c>
    </row>
    <row r="3" spans="1:17" ht="15.75" x14ac:dyDescent="0.25">
      <c r="A3" s="244" t="s">
        <v>224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7" x14ac:dyDescent="0.2">
      <c r="A4" s="243"/>
      <c r="B4" s="243"/>
      <c r="C4" s="243"/>
      <c r="D4" s="243"/>
      <c r="E4" s="243"/>
      <c r="F4" s="243"/>
      <c r="G4" s="245"/>
      <c r="H4" s="245"/>
      <c r="I4" s="245"/>
      <c r="J4" s="245"/>
      <c r="N4" s="103"/>
      <c r="O4" s="103"/>
      <c r="P4" s="103"/>
      <c r="Q4" s="103"/>
    </row>
    <row r="5" spans="1:17" s="103" customFormat="1" ht="89.25" x14ac:dyDescent="0.2">
      <c r="A5" s="260" t="s">
        <v>8</v>
      </c>
      <c r="B5" s="255" t="s">
        <v>191</v>
      </c>
      <c r="C5" s="253" t="s">
        <v>113</v>
      </c>
      <c r="D5" s="252" t="s">
        <v>115</v>
      </c>
      <c r="E5" s="253" t="s">
        <v>97</v>
      </c>
      <c r="F5" s="254" t="s">
        <v>116</v>
      </c>
      <c r="G5" s="253" t="s">
        <v>111</v>
      </c>
      <c r="H5" s="253" t="s">
        <v>117</v>
      </c>
      <c r="I5" s="253" t="s">
        <v>112</v>
      </c>
      <c r="J5" s="256" t="s">
        <v>118</v>
      </c>
      <c r="L5" s="162"/>
      <c r="M5" s="163"/>
      <c r="N5" s="243"/>
      <c r="O5" s="243"/>
      <c r="P5" s="243"/>
      <c r="Q5" s="243"/>
    </row>
    <row r="6" spans="1:17" ht="14.25" customHeight="1" x14ac:dyDescent="0.2">
      <c r="A6" s="258" t="s">
        <v>9</v>
      </c>
      <c r="B6" s="361">
        <v>97535</v>
      </c>
      <c r="C6" s="263">
        <f>'A.13.1'!D9</f>
        <v>1341.54225</v>
      </c>
      <c r="D6" s="246">
        <f>C6/$B6*100</f>
        <v>1.3754470190188137</v>
      </c>
      <c r="E6" s="273">
        <f>'A.13.1'!E9</f>
        <v>770</v>
      </c>
      <c r="F6" s="246">
        <f>E6/$B6*100</f>
        <v>0.78946019377659304</v>
      </c>
      <c r="G6" s="265">
        <f>'A.13.1'!F9</f>
        <v>405.45199999999994</v>
      </c>
      <c r="H6" s="246">
        <f>G6/$B6*100</f>
        <v>0.41569897985338589</v>
      </c>
      <c r="I6" s="265">
        <f>'A.13.1'!G9</f>
        <v>166.09024999999994</v>
      </c>
      <c r="J6" s="247">
        <f>I6/$B6*100</f>
        <v>0.17028784538883471</v>
      </c>
      <c r="L6" s="162"/>
      <c r="M6" s="163"/>
      <c r="N6" s="243"/>
      <c r="O6" s="243"/>
      <c r="P6" s="243"/>
      <c r="Q6" s="243"/>
    </row>
    <row r="7" spans="1:17" ht="14.25" customHeight="1" x14ac:dyDescent="0.2">
      <c r="A7" s="259" t="s">
        <v>10</v>
      </c>
      <c r="B7" s="361">
        <v>265599</v>
      </c>
      <c r="C7" s="263">
        <f>'A.13.1'!D10</f>
        <v>9511.0405099999989</v>
      </c>
      <c r="D7" s="248">
        <f>C7/$B7*100</f>
        <v>3.5809775300358808</v>
      </c>
      <c r="E7" s="274">
        <f>'A.13.1'!E10</f>
        <v>5419</v>
      </c>
      <c r="F7" s="248">
        <f>E7/$B7*100</f>
        <v>2.040293826407479</v>
      </c>
      <c r="G7" s="263">
        <f>'A.13.1'!F10</f>
        <v>2316.92254</v>
      </c>
      <c r="H7" s="248">
        <f>G7/$B7*100</f>
        <v>0.87233857808199577</v>
      </c>
      <c r="I7" s="263">
        <f>'A.13.1'!G10</f>
        <v>1775.1179699999986</v>
      </c>
      <c r="J7" s="249">
        <f>I7/$B7*100</f>
        <v>0.6683451255464059</v>
      </c>
      <c r="L7" s="162"/>
      <c r="M7" s="163"/>
      <c r="N7" s="243"/>
      <c r="O7" s="243"/>
      <c r="P7" s="243"/>
      <c r="Q7" s="243"/>
    </row>
    <row r="8" spans="1:17" ht="14.25" customHeight="1" x14ac:dyDescent="0.2">
      <c r="A8" s="259" t="s">
        <v>11</v>
      </c>
      <c r="B8" s="361">
        <v>549572</v>
      </c>
      <c r="C8" s="263">
        <f>'A.13.1'!D11</f>
        <v>20083.022089999991</v>
      </c>
      <c r="D8" s="248">
        <f t="shared" ref="D8:F24" si="0">C8/$B8*100</f>
        <v>3.6543022734054844</v>
      </c>
      <c r="E8" s="274">
        <f>'A.13.1'!E11</f>
        <v>8268</v>
      </c>
      <c r="F8" s="248">
        <f t="shared" si="0"/>
        <v>1.5044434578180839</v>
      </c>
      <c r="G8" s="263">
        <f>'A.13.1'!F11</f>
        <v>3582.8196200000007</v>
      </c>
      <c r="H8" s="248">
        <f t="shared" ref="H8" si="1">G8/$B8*100</f>
        <v>0.65192906843871234</v>
      </c>
      <c r="I8" s="263">
        <f>'A.13.1'!G11</f>
        <v>8232.2024699999911</v>
      </c>
      <c r="J8" s="249">
        <f t="shared" ref="J8" si="2">I8/$B8*100</f>
        <v>1.4979297471486888</v>
      </c>
      <c r="L8" s="162"/>
      <c r="M8" s="163"/>
      <c r="N8" s="243"/>
      <c r="O8" s="243"/>
      <c r="P8" s="243"/>
      <c r="Q8" s="243"/>
    </row>
    <row r="9" spans="1:17" ht="14.25" customHeight="1" x14ac:dyDescent="0.2">
      <c r="A9" s="259" t="s">
        <v>12</v>
      </c>
      <c r="B9" s="361">
        <v>71740</v>
      </c>
      <c r="C9" s="263">
        <f>'A.13.1'!D12</f>
        <v>457.43586000000016</v>
      </c>
      <c r="D9" s="248">
        <f t="shared" si="0"/>
        <v>0.63763013660440504</v>
      </c>
      <c r="E9" s="274">
        <f>'A.13.1'!E12</f>
        <v>150</v>
      </c>
      <c r="F9" s="248">
        <f t="shared" si="0"/>
        <v>0.20908837468636743</v>
      </c>
      <c r="G9" s="263">
        <f>'A.13.1'!F12</f>
        <v>93.100579999999994</v>
      </c>
      <c r="H9" s="248">
        <f t="shared" ref="H9" si="3">G9/$B9*100</f>
        <v>0.1297749930303875</v>
      </c>
      <c r="I9" s="263">
        <f>'A.13.1'!G12</f>
        <v>214.33528000000015</v>
      </c>
      <c r="J9" s="249">
        <f t="shared" ref="J9" si="4">I9/$B9*100</f>
        <v>0.29876676888765008</v>
      </c>
      <c r="L9" s="162"/>
      <c r="M9" s="163"/>
      <c r="N9" s="243"/>
      <c r="O9" s="158"/>
      <c r="P9" s="243"/>
      <c r="Q9" s="243"/>
    </row>
    <row r="10" spans="1:17" ht="14.25" customHeight="1" x14ac:dyDescent="0.2">
      <c r="A10" s="259" t="s">
        <v>13</v>
      </c>
      <c r="B10" s="361">
        <v>68873</v>
      </c>
      <c r="C10" s="263">
        <f>'A.13.1'!D13</f>
        <v>984.87778999999989</v>
      </c>
      <c r="D10" s="248">
        <f t="shared" si="0"/>
        <v>1.4299911285990154</v>
      </c>
      <c r="E10" s="274">
        <f>'A.13.1'!E13</f>
        <v>624</v>
      </c>
      <c r="F10" s="248">
        <f t="shared" si="0"/>
        <v>0.90601541968550814</v>
      </c>
      <c r="G10" s="263">
        <f>'A.13.1'!F13</f>
        <v>157.11052999999998</v>
      </c>
      <c r="H10" s="248">
        <f t="shared" ref="H10" si="5">G10/$B10*100</f>
        <v>0.22811628649833751</v>
      </c>
      <c r="I10" s="263">
        <f>'A.13.1'!G13</f>
        <v>203.76725999999999</v>
      </c>
      <c r="J10" s="249">
        <f t="shared" ref="J10" si="6">I10/$B10*100</f>
        <v>0.29585942241516994</v>
      </c>
      <c r="L10" s="162"/>
      <c r="M10" s="163"/>
      <c r="N10" s="243"/>
      <c r="O10" s="158"/>
      <c r="P10" s="243"/>
      <c r="Q10" s="243"/>
    </row>
    <row r="11" spans="1:17" ht="14.25" customHeight="1" x14ac:dyDescent="0.2">
      <c r="A11" s="259" t="s">
        <v>14</v>
      </c>
      <c r="B11" s="361">
        <v>111477</v>
      </c>
      <c r="C11" s="263">
        <f>'A.13.1'!D14</f>
        <v>2586.4297099999999</v>
      </c>
      <c r="D11" s="248">
        <f t="shared" si="0"/>
        <v>2.32014649658674</v>
      </c>
      <c r="E11" s="274">
        <f>'A.13.1'!E14</f>
        <v>2323</v>
      </c>
      <c r="F11" s="248">
        <f t="shared" si="0"/>
        <v>2.0838379217237635</v>
      </c>
      <c r="G11" s="263">
        <f>'A.13.1'!F14</f>
        <v>99.388200000000012</v>
      </c>
      <c r="H11" s="248">
        <f t="shared" ref="H11" si="7">G11/$B11*100</f>
        <v>8.9155789983584061E-2</v>
      </c>
      <c r="I11" s="263">
        <f>'A.13.1'!G14</f>
        <v>164.04151000000005</v>
      </c>
      <c r="J11" s="249">
        <f t="shared" ref="J11" si="8">I11/$B11*100</f>
        <v>0.14715278487939221</v>
      </c>
      <c r="L11" s="162"/>
      <c r="M11" s="163"/>
      <c r="N11" s="243"/>
      <c r="O11" s="158"/>
      <c r="P11" s="243"/>
      <c r="Q11" s="243"/>
    </row>
    <row r="12" spans="1:17" ht="14.25" customHeight="1" x14ac:dyDescent="0.2">
      <c r="A12" s="259" t="s">
        <v>15</v>
      </c>
      <c r="B12" s="361">
        <v>90294</v>
      </c>
      <c r="C12" s="263">
        <f>'A.13.1'!D15</f>
        <v>1685.7112599999998</v>
      </c>
      <c r="D12" s="248">
        <f t="shared" si="0"/>
        <v>1.8669139256207496</v>
      </c>
      <c r="E12" s="274">
        <f>'A.13.1'!E15</f>
        <v>1369</v>
      </c>
      <c r="F12" s="248">
        <f t="shared" si="0"/>
        <v>1.5161583272421202</v>
      </c>
      <c r="G12" s="263">
        <f>'A.13.1'!F15</f>
        <v>194.91861999999998</v>
      </c>
      <c r="H12" s="248">
        <f t="shared" ref="H12" si="9">G12/$B12*100</f>
        <v>0.2158710656300529</v>
      </c>
      <c r="I12" s="263">
        <f>'A.13.1'!G15</f>
        <v>121.79263999999998</v>
      </c>
      <c r="J12" s="249">
        <f t="shared" ref="J12" si="10">I12/$B12*100</f>
        <v>0.13488453274857684</v>
      </c>
      <c r="L12" s="162"/>
      <c r="M12" s="163"/>
      <c r="N12" s="243"/>
      <c r="O12" s="158"/>
      <c r="P12" s="243"/>
      <c r="Q12" s="243"/>
    </row>
    <row r="13" spans="1:17" ht="14.25" customHeight="1" x14ac:dyDescent="0.2">
      <c r="A13" s="259" t="s">
        <v>16</v>
      </c>
      <c r="B13" s="361">
        <v>64466</v>
      </c>
      <c r="C13" s="263">
        <f>'A.13.1'!D16</f>
        <v>1199.6580300000001</v>
      </c>
      <c r="D13" s="248">
        <f t="shared" si="0"/>
        <v>1.8609158781373127</v>
      </c>
      <c r="E13" s="274">
        <f>'A.13.1'!E16</f>
        <v>891</v>
      </c>
      <c r="F13" s="248">
        <f t="shared" si="0"/>
        <v>1.3821239102782863</v>
      </c>
      <c r="G13" s="263">
        <f>'A.13.1'!F16</f>
        <v>92.582380000000001</v>
      </c>
      <c r="H13" s="248">
        <f t="shared" ref="H13" si="11">G13/$B13*100</f>
        <v>0.14361427729345702</v>
      </c>
      <c r="I13" s="263">
        <f>'A.13.1'!G16</f>
        <v>216.07565000000011</v>
      </c>
      <c r="J13" s="249">
        <f t="shared" ref="J13" si="12">I13/$B13*100</f>
        <v>0.33517769056556962</v>
      </c>
      <c r="L13" s="162"/>
      <c r="M13" s="163"/>
      <c r="N13" s="243"/>
      <c r="O13" s="243"/>
      <c r="P13" s="243"/>
      <c r="Q13" s="243"/>
    </row>
    <row r="14" spans="1:17" ht="14.25" customHeight="1" x14ac:dyDescent="0.2">
      <c r="A14" s="259" t="s">
        <v>17</v>
      </c>
      <c r="B14" s="361">
        <v>114376</v>
      </c>
      <c r="C14" s="263">
        <f>'A.13.1'!D17</f>
        <v>1747.7788899999998</v>
      </c>
      <c r="D14" s="248">
        <f t="shared" si="0"/>
        <v>1.5280993302790793</v>
      </c>
      <c r="E14" s="274">
        <f>'A.13.1'!E17</f>
        <v>995</v>
      </c>
      <c r="F14" s="248">
        <f t="shared" si="0"/>
        <v>0.86993774917814937</v>
      </c>
      <c r="G14" s="263">
        <f>'A.13.1'!F17</f>
        <v>254.02962000000002</v>
      </c>
      <c r="H14" s="248">
        <f t="shared" ref="H14" si="13">G14/$B14*100</f>
        <v>0.22210045813807094</v>
      </c>
      <c r="I14" s="263">
        <f>'A.13.1'!G17</f>
        <v>498.7492699999998</v>
      </c>
      <c r="J14" s="249">
        <f t="shared" ref="J14" si="14">I14/$B14*100</f>
        <v>0.43606112296285915</v>
      </c>
      <c r="L14" s="162"/>
      <c r="M14" s="163"/>
      <c r="N14" s="243"/>
      <c r="O14" s="158"/>
      <c r="P14" s="243"/>
      <c r="Q14" s="243"/>
    </row>
    <row r="15" spans="1:17" ht="14.25" customHeight="1" x14ac:dyDescent="0.2">
      <c r="A15" s="259" t="s">
        <v>18</v>
      </c>
      <c r="B15" s="361">
        <v>230933</v>
      </c>
      <c r="C15" s="263">
        <f>'A.13.1'!D18</f>
        <v>3973.2487700000001</v>
      </c>
      <c r="D15" s="248">
        <f t="shared" si="0"/>
        <v>1.7205201378754877</v>
      </c>
      <c r="E15" s="274">
        <f>'A.13.1'!E18</f>
        <v>2795</v>
      </c>
      <c r="F15" s="248">
        <f t="shared" si="0"/>
        <v>1.2103077515989487</v>
      </c>
      <c r="G15" s="263">
        <f>'A.13.1'!F18</f>
        <v>319.84061999999994</v>
      </c>
      <c r="H15" s="248">
        <f t="shared" ref="H15" si="15">G15/$B15*100</f>
        <v>0.13849931365374371</v>
      </c>
      <c r="I15" s="263">
        <f>'A.13.1'!G18</f>
        <v>858.40815000000021</v>
      </c>
      <c r="J15" s="249">
        <f t="shared" ref="J15" si="16">I15/$B15*100</f>
        <v>0.37171307262279546</v>
      </c>
      <c r="L15" s="162"/>
      <c r="M15" s="163"/>
      <c r="N15" s="243"/>
      <c r="O15" s="158"/>
      <c r="P15" s="243"/>
      <c r="Q15" s="243"/>
    </row>
    <row r="16" spans="1:17" ht="14.25" customHeight="1" x14ac:dyDescent="0.2">
      <c r="A16" s="259" t="s">
        <v>19</v>
      </c>
      <c r="B16" s="361">
        <v>254639</v>
      </c>
      <c r="C16" s="263">
        <f>'A.13.1'!D19</f>
        <v>8361.7629099999976</v>
      </c>
      <c r="D16" s="248">
        <f t="shared" si="0"/>
        <v>3.2837715000451606</v>
      </c>
      <c r="E16" s="274">
        <f>'A.13.1'!E19</f>
        <v>2540</v>
      </c>
      <c r="F16" s="248">
        <f t="shared" si="0"/>
        <v>0.99749056507447798</v>
      </c>
      <c r="G16" s="263">
        <f>'A.13.1'!F19</f>
        <v>2253.2893300000005</v>
      </c>
      <c r="H16" s="248">
        <f t="shared" ref="H16" si="17">G16/$B16*100</f>
        <v>0.88489560907794984</v>
      </c>
      <c r="I16" s="263">
        <f>'A.13.1'!G19</f>
        <v>3568.4735799999971</v>
      </c>
      <c r="J16" s="249">
        <f t="shared" ref="J16" si="18">I16/$B16*100</f>
        <v>1.4013853258927333</v>
      </c>
      <c r="L16" s="162"/>
      <c r="M16" s="163"/>
      <c r="N16" s="243"/>
      <c r="O16" s="158"/>
      <c r="P16" s="243"/>
      <c r="Q16" s="243"/>
    </row>
    <row r="17" spans="1:17" ht="14.25" customHeight="1" x14ac:dyDescent="0.2">
      <c r="A17" s="259" t="s">
        <v>20</v>
      </c>
      <c r="B17" s="361">
        <v>50259</v>
      </c>
      <c r="C17" s="263">
        <f>'A.13.1'!D20</f>
        <v>620.80187000000001</v>
      </c>
      <c r="D17" s="248">
        <f t="shared" si="0"/>
        <v>1.2352053761515351</v>
      </c>
      <c r="E17" s="274">
        <f>'A.13.1'!E20</f>
        <v>475</v>
      </c>
      <c r="F17" s="248">
        <f t="shared" si="0"/>
        <v>0.94510435941821369</v>
      </c>
      <c r="G17" s="263">
        <f>'A.13.1'!F20</f>
        <v>53.309979999999996</v>
      </c>
      <c r="H17" s="248">
        <f t="shared" ref="H17" si="19">G17/$B17*100</f>
        <v>0.10607051473367952</v>
      </c>
      <c r="I17" s="263">
        <f>'A.13.1'!G20</f>
        <v>92.491889999999998</v>
      </c>
      <c r="J17" s="249">
        <f t="shared" ref="J17" si="20">I17/$B17*100</f>
        <v>0.18403050199964185</v>
      </c>
      <c r="L17" s="162"/>
      <c r="M17" s="163"/>
      <c r="N17" s="243"/>
      <c r="O17" s="158"/>
      <c r="P17" s="243"/>
      <c r="Q17" s="243"/>
    </row>
    <row r="18" spans="1:17" ht="14.25" customHeight="1" x14ac:dyDescent="0.2">
      <c r="A18" s="259" t="s">
        <v>21</v>
      </c>
      <c r="B18" s="361">
        <v>115431</v>
      </c>
      <c r="C18" s="263">
        <f>'A.13.1'!D21</f>
        <v>1751.8410000000001</v>
      </c>
      <c r="D18" s="248">
        <f t="shared" si="0"/>
        <v>1.5176521038542508</v>
      </c>
      <c r="E18" s="274">
        <f>'A.13.1'!E21</f>
        <v>1318</v>
      </c>
      <c r="F18" s="248">
        <f t="shared" si="0"/>
        <v>1.1418076599873519</v>
      </c>
      <c r="G18" s="263">
        <f>'A.13.1'!F21</f>
        <v>166.81112999999999</v>
      </c>
      <c r="H18" s="248">
        <f t="shared" ref="H18" si="21">G18/$B18*100</f>
        <v>0.14451155235595289</v>
      </c>
      <c r="I18" s="263">
        <f>'A.13.1'!G21</f>
        <v>267.02987000000013</v>
      </c>
      <c r="J18" s="249">
        <f t="shared" ref="J18" si="22">I18/$B18*100</f>
        <v>0.23133289151094605</v>
      </c>
      <c r="L18" s="162"/>
      <c r="M18" s="163"/>
      <c r="N18" s="243"/>
      <c r="O18" s="158"/>
      <c r="P18" s="243"/>
      <c r="Q18" s="243"/>
    </row>
    <row r="19" spans="1:17" ht="14.25" customHeight="1" x14ac:dyDescent="0.2">
      <c r="A19" s="259" t="s">
        <v>206</v>
      </c>
      <c r="B19" s="361">
        <v>201751</v>
      </c>
      <c r="C19" s="263">
        <f>'A.13.1'!D22</f>
        <v>10848.027340000002</v>
      </c>
      <c r="D19" s="248">
        <f t="shared" si="0"/>
        <v>5.3769385727951793</v>
      </c>
      <c r="E19" s="274">
        <f>'A.13.1'!E22</f>
        <v>3731</v>
      </c>
      <c r="F19" s="248">
        <f t="shared" si="0"/>
        <v>1.8493092971038558</v>
      </c>
      <c r="G19" s="263">
        <f>'A.13.1'!F22</f>
        <v>2808.7341700000011</v>
      </c>
      <c r="H19" s="248">
        <f t="shared" ref="H19" si="23">G19/$B19*100</f>
        <v>1.3921785616923836</v>
      </c>
      <c r="I19" s="263">
        <f>'A.13.1'!G22</f>
        <v>4308.2931700000008</v>
      </c>
      <c r="J19" s="249">
        <f t="shared" ref="J19" si="24">I19/$B19*100</f>
        <v>2.1354507139989396</v>
      </c>
      <c r="L19" s="162"/>
      <c r="M19" s="163"/>
      <c r="N19" s="243"/>
      <c r="O19" s="158"/>
      <c r="P19" s="243"/>
      <c r="Q19" s="243"/>
    </row>
    <row r="20" spans="1:17" ht="14.25" customHeight="1" x14ac:dyDescent="0.2">
      <c r="A20" s="259" t="s">
        <v>24</v>
      </c>
      <c r="B20" s="361">
        <v>104145</v>
      </c>
      <c r="C20" s="263">
        <f>'A.13.1'!D23</f>
        <v>1154.63851</v>
      </c>
      <c r="D20" s="248">
        <f t="shared" si="0"/>
        <v>1.1086835757837632</v>
      </c>
      <c r="E20" s="274">
        <f>'A.13.1'!E23</f>
        <v>558</v>
      </c>
      <c r="F20" s="248">
        <f t="shared" si="0"/>
        <v>0.53579144462048112</v>
      </c>
      <c r="G20" s="263">
        <f>'A.13.1'!F23</f>
        <v>147.55550999999997</v>
      </c>
      <c r="H20" s="248">
        <f t="shared" ref="H20" si="25">G20/$B20*100</f>
        <v>0.14168275961399968</v>
      </c>
      <c r="I20" s="263">
        <f>'A.13.1'!G23</f>
        <v>449.08300000000003</v>
      </c>
      <c r="J20" s="249">
        <f t="shared" ref="J20" si="26">I20/$B20*100</f>
        <v>0.43120937154928224</v>
      </c>
      <c r="L20" s="162"/>
      <c r="M20" s="163"/>
      <c r="N20" s="243"/>
      <c r="O20" s="158"/>
      <c r="P20" s="243"/>
      <c r="Q20" s="243"/>
    </row>
    <row r="21" spans="1:17" ht="14.25" customHeight="1" x14ac:dyDescent="0.2">
      <c r="A21" s="259" t="s">
        <v>25</v>
      </c>
      <c r="B21" s="361">
        <v>75043</v>
      </c>
      <c r="C21" s="263">
        <f>'A.13.1'!D24</f>
        <v>3230.8419000000008</v>
      </c>
      <c r="D21" s="248">
        <f t="shared" si="0"/>
        <v>4.305320816065457</v>
      </c>
      <c r="E21" s="274">
        <f>'A.13.1'!E24</f>
        <v>470</v>
      </c>
      <c r="F21" s="248">
        <f t="shared" si="0"/>
        <v>0.62630758365203953</v>
      </c>
      <c r="G21" s="263">
        <f>'A.13.1'!F24</f>
        <v>718.71676000000014</v>
      </c>
      <c r="H21" s="248">
        <f t="shared" ref="H21" si="27">G21/$B21*100</f>
        <v>0.95773990911877205</v>
      </c>
      <c r="I21" s="263">
        <f>'A.13.1'!G24</f>
        <v>2042.1251400000006</v>
      </c>
      <c r="J21" s="249">
        <f t="shared" ref="J21" si="28">I21/$B21*100</f>
        <v>2.7212733232946453</v>
      </c>
      <c r="L21" s="162"/>
      <c r="M21" s="163"/>
      <c r="N21" s="243"/>
      <c r="O21" s="158"/>
      <c r="P21" s="243"/>
      <c r="Q21" s="243"/>
    </row>
    <row r="22" spans="1:17" ht="14.25" customHeight="1" x14ac:dyDescent="0.2">
      <c r="A22" s="259" t="s">
        <v>26</v>
      </c>
      <c r="B22" s="361">
        <v>33402</v>
      </c>
      <c r="C22" s="263">
        <f>'A.13.1'!D25</f>
        <v>236.23383000000001</v>
      </c>
      <c r="D22" s="248">
        <f t="shared" si="0"/>
        <v>0.70724456619364107</v>
      </c>
      <c r="E22" s="274">
        <f>'A.13.1'!E25</f>
        <v>83</v>
      </c>
      <c r="F22" s="248">
        <f t="shared" si="0"/>
        <v>0.24848811448416261</v>
      </c>
      <c r="G22" s="263">
        <f>'A.13.1'!F25</f>
        <v>51.845910000000003</v>
      </c>
      <c r="H22" s="248">
        <f t="shared" ref="H22" si="29">G22/$B22*100</f>
        <v>0.15521798095922401</v>
      </c>
      <c r="I22" s="263">
        <f>'A.13.1'!G25</f>
        <v>101.38791999999999</v>
      </c>
      <c r="J22" s="249">
        <f t="shared" ref="J22" si="30">I22/$B22*100</f>
        <v>0.30353847075025447</v>
      </c>
      <c r="L22" s="162"/>
      <c r="M22" s="163"/>
      <c r="N22" s="243"/>
      <c r="O22" s="158"/>
      <c r="P22" s="243"/>
      <c r="Q22" s="243"/>
    </row>
    <row r="23" spans="1:17" ht="14.25" customHeight="1" x14ac:dyDescent="0.2">
      <c r="A23" s="261" t="s">
        <v>27</v>
      </c>
      <c r="B23" s="361">
        <v>1601</v>
      </c>
      <c r="C23" s="263">
        <f>'A.13.1'!D26</f>
        <v>113.61616000000001</v>
      </c>
      <c r="D23" s="248">
        <f t="shared" si="0"/>
        <v>7.096574640849469</v>
      </c>
      <c r="E23" s="274" t="s">
        <v>28</v>
      </c>
      <c r="F23" s="274" t="s">
        <v>28</v>
      </c>
      <c r="G23" s="263">
        <f>'A.13.1'!F26</f>
        <v>71.098980000000012</v>
      </c>
      <c r="H23" s="248">
        <f t="shared" ref="H23" si="31">G23/$B23*100</f>
        <v>4.4409106808244854</v>
      </c>
      <c r="I23" s="266">
        <f>'A.13.1'!G26</f>
        <v>42.517179999999989</v>
      </c>
      <c r="J23" s="249">
        <f t="shared" ref="J23" si="32">I23/$B23*100</f>
        <v>2.6556639600249836</v>
      </c>
      <c r="L23" s="162"/>
      <c r="M23" s="163"/>
      <c r="N23" s="243"/>
      <c r="O23" s="158"/>
      <c r="P23" s="243"/>
      <c r="Q23" s="243"/>
    </row>
    <row r="24" spans="1:17" ht="14.25" customHeight="1" x14ac:dyDescent="0.2">
      <c r="A24" s="262" t="s">
        <v>29</v>
      </c>
      <c r="B24" s="362">
        <f>SUM(B6:B23)</f>
        <v>2501136</v>
      </c>
      <c r="C24" s="264">
        <f>'A.13.1'!D27</f>
        <v>69099.508679999984</v>
      </c>
      <c r="D24" s="250">
        <f t="shared" si="0"/>
        <v>2.7627249649759142</v>
      </c>
      <c r="E24" s="419">
        <f>'A.13.1'!E27</f>
        <v>31990</v>
      </c>
      <c r="F24" s="250">
        <f t="shared" si="0"/>
        <v>1.2790188138509861</v>
      </c>
      <c r="G24" s="264">
        <f>'A.13.1'!F27</f>
        <v>13787.526480000004</v>
      </c>
      <c r="H24" s="250">
        <f t="shared" ref="H24" si="33">G24/$B24*100</f>
        <v>0.55125057094056484</v>
      </c>
      <c r="I24" s="264">
        <f>'A.13.1'!G27</f>
        <v>23321.982199999988</v>
      </c>
      <c r="J24" s="251">
        <f t="shared" ref="J24" si="34">I24/$B24*100</f>
        <v>0.9324555801843637</v>
      </c>
      <c r="N24" s="243"/>
      <c r="O24" s="158"/>
      <c r="P24" s="243"/>
      <c r="Q24" s="243"/>
    </row>
    <row r="25" spans="1:17" ht="14.25" customHeight="1" x14ac:dyDescent="0.2">
      <c r="A25" s="164"/>
      <c r="B25" s="243"/>
      <c r="C25" s="243"/>
      <c r="D25" s="167"/>
      <c r="E25" s="168"/>
      <c r="F25" s="167"/>
      <c r="G25" s="166"/>
      <c r="H25" s="167"/>
      <c r="I25" s="166"/>
      <c r="J25" s="167"/>
      <c r="O25" s="158"/>
    </row>
    <row r="26" spans="1:17" x14ac:dyDescent="0.2">
      <c r="A26" s="169" t="s">
        <v>132</v>
      </c>
      <c r="B26" s="165"/>
      <c r="C26" s="166"/>
      <c r="D26" s="167"/>
      <c r="E26" s="168"/>
      <c r="F26" s="167"/>
      <c r="G26" s="166"/>
      <c r="H26" s="167"/>
      <c r="I26" s="166"/>
      <c r="J26" s="167"/>
      <c r="O26" s="158"/>
    </row>
    <row r="27" spans="1:17" x14ac:dyDescent="0.2">
      <c r="A27" s="169" t="s">
        <v>131</v>
      </c>
      <c r="O27" s="158"/>
    </row>
    <row r="28" spans="1:17" s="243" customFormat="1" x14ac:dyDescent="0.2">
      <c r="A28" s="360" t="s">
        <v>225</v>
      </c>
      <c r="O28" s="158"/>
    </row>
    <row r="29" spans="1:17" x14ac:dyDescent="0.2">
      <c r="A29" s="170" t="s">
        <v>114</v>
      </c>
      <c r="D29" s="102"/>
      <c r="E29" s="102"/>
      <c r="F29" s="102"/>
      <c r="O29" s="158"/>
    </row>
    <row r="30" spans="1:17" x14ac:dyDescent="0.2">
      <c r="A30" s="101"/>
    </row>
    <row r="31" spans="1:17" x14ac:dyDescent="0.2">
      <c r="A31" s="101"/>
    </row>
    <row r="32" spans="1:17" x14ac:dyDescent="0.2">
      <c r="A32" s="101"/>
    </row>
    <row r="33" spans="1:2" x14ac:dyDescent="0.2">
      <c r="A33" s="101"/>
    </row>
    <row r="34" spans="1:2" x14ac:dyDescent="0.2">
      <c r="A34" s="101"/>
    </row>
    <row r="35" spans="1:2" x14ac:dyDescent="0.2">
      <c r="A35" s="101"/>
    </row>
    <row r="36" spans="1:2" x14ac:dyDescent="0.2">
      <c r="A36" s="101"/>
    </row>
    <row r="39" spans="1:2" x14ac:dyDescent="0.2">
      <c r="A39" s="101"/>
    </row>
    <row r="40" spans="1:2" x14ac:dyDescent="0.2">
      <c r="A40" s="101"/>
    </row>
    <row r="41" spans="1:2" x14ac:dyDescent="0.2">
      <c r="A41" s="101"/>
    </row>
    <row r="42" spans="1:2" x14ac:dyDescent="0.2">
      <c r="A42" s="101"/>
    </row>
    <row r="45" spans="1:2" ht="18" x14ac:dyDescent="0.25">
      <c r="A45" s="100"/>
      <c r="B45" s="99"/>
    </row>
    <row r="46" spans="1:2" x14ac:dyDescent="0.2">
      <c r="A46" s="99"/>
      <c r="B46" s="99"/>
    </row>
    <row r="47" spans="1:2" x14ac:dyDescent="0.2">
      <c r="A47" s="99"/>
      <c r="B47" s="99"/>
    </row>
    <row r="48" spans="1:2" x14ac:dyDescent="0.2">
      <c r="A48" s="99"/>
      <c r="B48" s="99"/>
    </row>
    <row r="49" spans="1:2" x14ac:dyDescent="0.2">
      <c r="A49" s="99"/>
      <c r="B49" s="99"/>
    </row>
    <row r="50" spans="1:2" x14ac:dyDescent="0.2">
      <c r="A50" s="99"/>
      <c r="B50" s="99"/>
    </row>
    <row r="51" spans="1:2" x14ac:dyDescent="0.2">
      <c r="A51" s="99"/>
      <c r="B51" s="99"/>
    </row>
    <row r="52" spans="1:2" x14ac:dyDescent="0.2">
      <c r="A52" s="99"/>
      <c r="B52" s="99"/>
    </row>
    <row r="53" spans="1:2" x14ac:dyDescent="0.2">
      <c r="A53" s="99"/>
      <c r="B53" s="99"/>
    </row>
    <row r="54" spans="1:2" x14ac:dyDescent="0.2">
      <c r="A54" s="99"/>
      <c r="B54" s="99"/>
    </row>
    <row r="55" spans="1:2" x14ac:dyDescent="0.2">
      <c r="A55" s="99"/>
      <c r="B55" s="99"/>
    </row>
    <row r="56" spans="1:2" x14ac:dyDescent="0.2">
      <c r="A56" s="99"/>
      <c r="B56" s="99"/>
    </row>
    <row r="57" spans="1:2" x14ac:dyDescent="0.2">
      <c r="A57" s="99"/>
      <c r="B57" s="99"/>
    </row>
    <row r="58" spans="1:2" x14ac:dyDescent="0.2">
      <c r="A58" s="99"/>
      <c r="B58" s="99"/>
    </row>
    <row r="59" spans="1:2" x14ac:dyDescent="0.2">
      <c r="A59" s="99"/>
      <c r="B59" s="99"/>
    </row>
    <row r="60" spans="1:2" x14ac:dyDescent="0.2">
      <c r="A60" s="99"/>
      <c r="B60" s="99"/>
    </row>
    <row r="61" spans="1:2" x14ac:dyDescent="0.2">
      <c r="A61" s="99"/>
      <c r="B61" s="99"/>
    </row>
    <row r="62" spans="1:2" x14ac:dyDescent="0.2">
      <c r="A62" s="99"/>
      <c r="B62" s="99"/>
    </row>
    <row r="63" spans="1:2" x14ac:dyDescent="0.2">
      <c r="A63" s="99"/>
      <c r="B63" s="99"/>
    </row>
    <row r="64" spans="1:2" x14ac:dyDescent="0.2">
      <c r="A64" s="99"/>
      <c r="B64" s="99"/>
    </row>
    <row r="65" spans="1:2" x14ac:dyDescent="0.2">
      <c r="A65" s="99"/>
      <c r="B65" s="99"/>
    </row>
    <row r="66" spans="1:2" x14ac:dyDescent="0.2">
      <c r="A66" s="99"/>
      <c r="B66" s="99"/>
    </row>
    <row r="67" spans="1:2" x14ac:dyDescent="0.2">
      <c r="A67" s="99"/>
      <c r="B67" s="99"/>
    </row>
    <row r="68" spans="1:2" x14ac:dyDescent="0.2">
      <c r="A68" s="99"/>
      <c r="B68" s="99"/>
    </row>
    <row r="69" spans="1:2" x14ac:dyDescent="0.2">
      <c r="A69" s="99"/>
      <c r="B69" s="99"/>
    </row>
    <row r="70" spans="1:2" x14ac:dyDescent="0.2">
      <c r="A70" s="99"/>
      <c r="B70" s="99"/>
    </row>
    <row r="71" spans="1:2" x14ac:dyDescent="0.2">
      <c r="A71" s="99"/>
      <c r="B71" s="99"/>
    </row>
    <row r="72" spans="1:2" x14ac:dyDescent="0.2">
      <c r="A72" s="99"/>
      <c r="B72" s="99"/>
    </row>
    <row r="73" spans="1:2" x14ac:dyDescent="0.2">
      <c r="A73" s="99"/>
      <c r="B73" s="99"/>
    </row>
    <row r="74" spans="1:2" x14ac:dyDescent="0.2">
      <c r="A74" s="99"/>
      <c r="B74" s="99"/>
    </row>
  </sheetData>
  <pageMargins left="0.75" right="0.75" top="1" bottom="1" header="0.5" footer="0.5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7"/>
  <sheetViews>
    <sheetView zoomScaleNormal="100" workbookViewId="0">
      <selection activeCell="A30" sqref="A30"/>
    </sheetView>
  </sheetViews>
  <sheetFormatPr baseColWidth="10" defaultColWidth="9.140625" defaultRowHeight="12.75" x14ac:dyDescent="0.2"/>
  <cols>
    <col min="1" max="1" width="2.42578125" style="180" customWidth="1"/>
    <col min="2" max="2" width="33.85546875" style="180" customWidth="1"/>
    <col min="3" max="6" width="18.140625" style="180" customWidth="1"/>
    <col min="7" max="7" width="18.28515625" style="180" customWidth="1"/>
    <col min="8" max="8" width="18.28515625" style="257" customWidth="1"/>
    <col min="9" max="9" width="13.7109375" style="180" customWidth="1"/>
    <col min="10" max="10" width="16.42578125" customWidth="1"/>
    <col min="11" max="13" width="13.7109375" customWidth="1"/>
    <col min="16" max="16" width="12.85546875" bestFit="1" customWidth="1"/>
    <col min="18" max="257" width="9.140625" style="180"/>
    <col min="258" max="258" width="2.42578125" style="180" customWidth="1"/>
    <col min="259" max="259" width="33.85546875" style="180" customWidth="1"/>
    <col min="260" max="263" width="18.140625" style="180" customWidth="1"/>
    <col min="264" max="264" width="18.28515625" style="180" customWidth="1"/>
    <col min="265" max="513" width="9.140625" style="180"/>
    <col min="514" max="514" width="2.42578125" style="180" customWidth="1"/>
    <col min="515" max="515" width="33.85546875" style="180" customWidth="1"/>
    <col min="516" max="519" width="18.140625" style="180" customWidth="1"/>
    <col min="520" max="520" width="18.28515625" style="180" customWidth="1"/>
    <col min="521" max="769" width="9.140625" style="180"/>
    <col min="770" max="770" width="2.42578125" style="180" customWidth="1"/>
    <col min="771" max="771" width="33.85546875" style="180" customWidth="1"/>
    <col min="772" max="775" width="18.140625" style="180" customWidth="1"/>
    <col min="776" max="776" width="18.28515625" style="180" customWidth="1"/>
    <col min="777" max="1025" width="9.140625" style="180"/>
    <col min="1026" max="1026" width="2.42578125" style="180" customWidth="1"/>
    <col min="1027" max="1027" width="33.85546875" style="180" customWidth="1"/>
    <col min="1028" max="1031" width="18.140625" style="180" customWidth="1"/>
    <col min="1032" max="1032" width="18.28515625" style="180" customWidth="1"/>
    <col min="1033" max="1281" width="9.140625" style="180"/>
    <col min="1282" max="1282" width="2.42578125" style="180" customWidth="1"/>
    <col min="1283" max="1283" width="33.85546875" style="180" customWidth="1"/>
    <col min="1284" max="1287" width="18.140625" style="180" customWidth="1"/>
    <col min="1288" max="1288" width="18.28515625" style="180" customWidth="1"/>
    <col min="1289" max="1537" width="9.140625" style="180"/>
    <col min="1538" max="1538" width="2.42578125" style="180" customWidth="1"/>
    <col min="1539" max="1539" width="33.85546875" style="180" customWidth="1"/>
    <col min="1540" max="1543" width="18.140625" style="180" customWidth="1"/>
    <col min="1544" max="1544" width="18.28515625" style="180" customWidth="1"/>
    <col min="1545" max="1793" width="9.140625" style="180"/>
    <col min="1794" max="1794" width="2.42578125" style="180" customWidth="1"/>
    <col min="1795" max="1795" width="33.85546875" style="180" customWidth="1"/>
    <col min="1796" max="1799" width="18.140625" style="180" customWidth="1"/>
    <col min="1800" max="1800" width="18.28515625" style="180" customWidth="1"/>
    <col min="1801" max="2049" width="9.140625" style="180"/>
    <col min="2050" max="2050" width="2.42578125" style="180" customWidth="1"/>
    <col min="2051" max="2051" width="33.85546875" style="180" customWidth="1"/>
    <col min="2052" max="2055" width="18.140625" style="180" customWidth="1"/>
    <col min="2056" max="2056" width="18.28515625" style="180" customWidth="1"/>
    <col min="2057" max="2305" width="9.140625" style="180"/>
    <col min="2306" max="2306" width="2.42578125" style="180" customWidth="1"/>
    <col min="2307" max="2307" width="33.85546875" style="180" customWidth="1"/>
    <col min="2308" max="2311" width="18.140625" style="180" customWidth="1"/>
    <col min="2312" max="2312" width="18.28515625" style="180" customWidth="1"/>
    <col min="2313" max="2561" width="9.140625" style="180"/>
    <col min="2562" max="2562" width="2.42578125" style="180" customWidth="1"/>
    <col min="2563" max="2563" width="33.85546875" style="180" customWidth="1"/>
    <col min="2564" max="2567" width="18.140625" style="180" customWidth="1"/>
    <col min="2568" max="2568" width="18.28515625" style="180" customWidth="1"/>
    <col min="2569" max="2817" width="9.140625" style="180"/>
    <col min="2818" max="2818" width="2.42578125" style="180" customWidth="1"/>
    <col min="2819" max="2819" width="33.85546875" style="180" customWidth="1"/>
    <col min="2820" max="2823" width="18.140625" style="180" customWidth="1"/>
    <col min="2824" max="2824" width="18.28515625" style="180" customWidth="1"/>
    <col min="2825" max="3073" width="9.140625" style="180"/>
    <col min="3074" max="3074" width="2.42578125" style="180" customWidth="1"/>
    <col min="3075" max="3075" width="33.85546875" style="180" customWidth="1"/>
    <col min="3076" max="3079" width="18.140625" style="180" customWidth="1"/>
    <col min="3080" max="3080" width="18.28515625" style="180" customWidth="1"/>
    <col min="3081" max="3329" width="9.140625" style="180"/>
    <col min="3330" max="3330" width="2.42578125" style="180" customWidth="1"/>
    <col min="3331" max="3331" width="33.85546875" style="180" customWidth="1"/>
    <col min="3332" max="3335" width="18.140625" style="180" customWidth="1"/>
    <col min="3336" max="3336" width="18.28515625" style="180" customWidth="1"/>
    <col min="3337" max="3585" width="9.140625" style="180"/>
    <col min="3586" max="3586" width="2.42578125" style="180" customWidth="1"/>
    <col min="3587" max="3587" width="33.85546875" style="180" customWidth="1"/>
    <col min="3588" max="3591" width="18.140625" style="180" customWidth="1"/>
    <col min="3592" max="3592" width="18.28515625" style="180" customWidth="1"/>
    <col min="3593" max="3841" width="9.140625" style="180"/>
    <col min="3842" max="3842" width="2.42578125" style="180" customWidth="1"/>
    <col min="3843" max="3843" width="33.85546875" style="180" customWidth="1"/>
    <col min="3844" max="3847" width="18.140625" style="180" customWidth="1"/>
    <col min="3848" max="3848" width="18.28515625" style="180" customWidth="1"/>
    <col min="3849" max="4097" width="9.140625" style="180"/>
    <col min="4098" max="4098" width="2.42578125" style="180" customWidth="1"/>
    <col min="4099" max="4099" width="33.85546875" style="180" customWidth="1"/>
    <col min="4100" max="4103" width="18.140625" style="180" customWidth="1"/>
    <col min="4104" max="4104" width="18.28515625" style="180" customWidth="1"/>
    <col min="4105" max="4353" width="9.140625" style="180"/>
    <col min="4354" max="4354" width="2.42578125" style="180" customWidth="1"/>
    <col min="4355" max="4355" width="33.85546875" style="180" customWidth="1"/>
    <col min="4356" max="4359" width="18.140625" style="180" customWidth="1"/>
    <col min="4360" max="4360" width="18.28515625" style="180" customWidth="1"/>
    <col min="4361" max="4609" width="9.140625" style="180"/>
    <col min="4610" max="4610" width="2.42578125" style="180" customWidth="1"/>
    <col min="4611" max="4611" width="33.85546875" style="180" customWidth="1"/>
    <col min="4612" max="4615" width="18.140625" style="180" customWidth="1"/>
    <col min="4616" max="4616" width="18.28515625" style="180" customWidth="1"/>
    <col min="4617" max="4865" width="9.140625" style="180"/>
    <col min="4866" max="4866" width="2.42578125" style="180" customWidth="1"/>
    <col min="4867" max="4867" width="33.85546875" style="180" customWidth="1"/>
    <col min="4868" max="4871" width="18.140625" style="180" customWidth="1"/>
    <col min="4872" max="4872" width="18.28515625" style="180" customWidth="1"/>
    <col min="4873" max="5121" width="9.140625" style="180"/>
    <col min="5122" max="5122" width="2.42578125" style="180" customWidth="1"/>
    <col min="5123" max="5123" width="33.85546875" style="180" customWidth="1"/>
    <col min="5124" max="5127" width="18.140625" style="180" customWidth="1"/>
    <col min="5128" max="5128" width="18.28515625" style="180" customWidth="1"/>
    <col min="5129" max="5377" width="9.140625" style="180"/>
    <col min="5378" max="5378" width="2.42578125" style="180" customWidth="1"/>
    <col min="5379" max="5379" width="33.85546875" style="180" customWidth="1"/>
    <col min="5380" max="5383" width="18.140625" style="180" customWidth="1"/>
    <col min="5384" max="5384" width="18.28515625" style="180" customWidth="1"/>
    <col min="5385" max="5633" width="9.140625" style="180"/>
    <col min="5634" max="5634" width="2.42578125" style="180" customWidth="1"/>
    <col min="5635" max="5635" width="33.85546875" style="180" customWidth="1"/>
    <col min="5636" max="5639" width="18.140625" style="180" customWidth="1"/>
    <col min="5640" max="5640" width="18.28515625" style="180" customWidth="1"/>
    <col min="5641" max="5889" width="9.140625" style="180"/>
    <col min="5890" max="5890" width="2.42578125" style="180" customWidth="1"/>
    <col min="5891" max="5891" width="33.85546875" style="180" customWidth="1"/>
    <col min="5892" max="5895" width="18.140625" style="180" customWidth="1"/>
    <col min="5896" max="5896" width="18.28515625" style="180" customWidth="1"/>
    <col min="5897" max="6145" width="9.140625" style="180"/>
    <col min="6146" max="6146" width="2.42578125" style="180" customWidth="1"/>
    <col min="6147" max="6147" width="33.85546875" style="180" customWidth="1"/>
    <col min="6148" max="6151" width="18.140625" style="180" customWidth="1"/>
    <col min="6152" max="6152" width="18.28515625" style="180" customWidth="1"/>
    <col min="6153" max="6401" width="9.140625" style="180"/>
    <col min="6402" max="6402" width="2.42578125" style="180" customWidth="1"/>
    <col min="6403" max="6403" width="33.85546875" style="180" customWidth="1"/>
    <col min="6404" max="6407" width="18.140625" style="180" customWidth="1"/>
    <col min="6408" max="6408" width="18.28515625" style="180" customWidth="1"/>
    <col min="6409" max="6657" width="9.140625" style="180"/>
    <col min="6658" max="6658" width="2.42578125" style="180" customWidth="1"/>
    <col min="6659" max="6659" width="33.85546875" style="180" customWidth="1"/>
    <col min="6660" max="6663" width="18.140625" style="180" customWidth="1"/>
    <col min="6664" max="6664" width="18.28515625" style="180" customWidth="1"/>
    <col min="6665" max="6913" width="9.140625" style="180"/>
    <col min="6914" max="6914" width="2.42578125" style="180" customWidth="1"/>
    <col min="6915" max="6915" width="33.85546875" style="180" customWidth="1"/>
    <col min="6916" max="6919" width="18.140625" style="180" customWidth="1"/>
    <col min="6920" max="6920" width="18.28515625" style="180" customWidth="1"/>
    <col min="6921" max="7169" width="9.140625" style="180"/>
    <col min="7170" max="7170" width="2.42578125" style="180" customWidth="1"/>
    <col min="7171" max="7171" width="33.85546875" style="180" customWidth="1"/>
    <col min="7172" max="7175" width="18.140625" style="180" customWidth="1"/>
    <col min="7176" max="7176" width="18.28515625" style="180" customWidth="1"/>
    <col min="7177" max="7425" width="9.140625" style="180"/>
    <col min="7426" max="7426" width="2.42578125" style="180" customWidth="1"/>
    <col min="7427" max="7427" width="33.85546875" style="180" customWidth="1"/>
    <col min="7428" max="7431" width="18.140625" style="180" customWidth="1"/>
    <col min="7432" max="7432" width="18.28515625" style="180" customWidth="1"/>
    <col min="7433" max="7681" width="9.140625" style="180"/>
    <col min="7682" max="7682" width="2.42578125" style="180" customWidth="1"/>
    <col min="7683" max="7683" width="33.85546875" style="180" customWidth="1"/>
    <col min="7684" max="7687" width="18.140625" style="180" customWidth="1"/>
    <col min="7688" max="7688" width="18.28515625" style="180" customWidth="1"/>
    <col min="7689" max="7937" width="9.140625" style="180"/>
    <col min="7938" max="7938" width="2.42578125" style="180" customWidth="1"/>
    <col min="7939" max="7939" width="33.85546875" style="180" customWidth="1"/>
    <col min="7940" max="7943" width="18.140625" style="180" customWidth="1"/>
    <col min="7944" max="7944" width="18.28515625" style="180" customWidth="1"/>
    <col min="7945" max="8193" width="9.140625" style="180"/>
    <col min="8194" max="8194" width="2.42578125" style="180" customWidth="1"/>
    <col min="8195" max="8195" width="33.85546875" style="180" customWidth="1"/>
    <col min="8196" max="8199" width="18.140625" style="180" customWidth="1"/>
    <col min="8200" max="8200" width="18.28515625" style="180" customWidth="1"/>
    <col min="8201" max="8449" width="9.140625" style="180"/>
    <col min="8450" max="8450" width="2.42578125" style="180" customWidth="1"/>
    <col min="8451" max="8451" width="33.85546875" style="180" customWidth="1"/>
    <col min="8452" max="8455" width="18.140625" style="180" customWidth="1"/>
    <col min="8456" max="8456" width="18.28515625" style="180" customWidth="1"/>
    <col min="8457" max="8705" width="9.140625" style="180"/>
    <col min="8706" max="8706" width="2.42578125" style="180" customWidth="1"/>
    <col min="8707" max="8707" width="33.85546875" style="180" customWidth="1"/>
    <col min="8708" max="8711" width="18.140625" style="180" customWidth="1"/>
    <col min="8712" max="8712" width="18.28515625" style="180" customWidth="1"/>
    <col min="8713" max="8961" width="9.140625" style="180"/>
    <col min="8962" max="8962" width="2.42578125" style="180" customWidth="1"/>
    <col min="8963" max="8963" width="33.85546875" style="180" customWidth="1"/>
    <col min="8964" max="8967" width="18.140625" style="180" customWidth="1"/>
    <col min="8968" max="8968" width="18.28515625" style="180" customWidth="1"/>
    <col min="8969" max="9217" width="9.140625" style="180"/>
    <col min="9218" max="9218" width="2.42578125" style="180" customWidth="1"/>
    <col min="9219" max="9219" width="33.85546875" style="180" customWidth="1"/>
    <col min="9220" max="9223" width="18.140625" style="180" customWidth="1"/>
    <col min="9224" max="9224" width="18.28515625" style="180" customWidth="1"/>
    <col min="9225" max="9473" width="9.140625" style="180"/>
    <col min="9474" max="9474" width="2.42578125" style="180" customWidth="1"/>
    <col min="9475" max="9475" width="33.85546875" style="180" customWidth="1"/>
    <col min="9476" max="9479" width="18.140625" style="180" customWidth="1"/>
    <col min="9480" max="9480" width="18.28515625" style="180" customWidth="1"/>
    <col min="9481" max="9729" width="9.140625" style="180"/>
    <col min="9730" max="9730" width="2.42578125" style="180" customWidth="1"/>
    <col min="9731" max="9731" width="33.85546875" style="180" customWidth="1"/>
    <col min="9732" max="9735" width="18.140625" style="180" customWidth="1"/>
    <col min="9736" max="9736" width="18.28515625" style="180" customWidth="1"/>
    <col min="9737" max="9985" width="9.140625" style="180"/>
    <col min="9986" max="9986" width="2.42578125" style="180" customWidth="1"/>
    <col min="9987" max="9987" width="33.85546875" style="180" customWidth="1"/>
    <col min="9988" max="9991" width="18.140625" style="180" customWidth="1"/>
    <col min="9992" max="9992" width="18.28515625" style="180" customWidth="1"/>
    <col min="9993" max="10241" width="9.140625" style="180"/>
    <col min="10242" max="10242" width="2.42578125" style="180" customWidth="1"/>
    <col min="10243" max="10243" width="33.85546875" style="180" customWidth="1"/>
    <col min="10244" max="10247" width="18.140625" style="180" customWidth="1"/>
    <col min="10248" max="10248" width="18.28515625" style="180" customWidth="1"/>
    <col min="10249" max="10497" width="9.140625" style="180"/>
    <col min="10498" max="10498" width="2.42578125" style="180" customWidth="1"/>
    <col min="10499" max="10499" width="33.85546875" style="180" customWidth="1"/>
    <col min="10500" max="10503" width="18.140625" style="180" customWidth="1"/>
    <col min="10504" max="10504" width="18.28515625" style="180" customWidth="1"/>
    <col min="10505" max="10753" width="9.140625" style="180"/>
    <col min="10754" max="10754" width="2.42578125" style="180" customWidth="1"/>
    <col min="10755" max="10755" width="33.85546875" style="180" customWidth="1"/>
    <col min="10756" max="10759" width="18.140625" style="180" customWidth="1"/>
    <col min="10760" max="10760" width="18.28515625" style="180" customWidth="1"/>
    <col min="10761" max="11009" width="9.140625" style="180"/>
    <col min="11010" max="11010" width="2.42578125" style="180" customWidth="1"/>
    <col min="11011" max="11011" width="33.85546875" style="180" customWidth="1"/>
    <col min="11012" max="11015" width="18.140625" style="180" customWidth="1"/>
    <col min="11016" max="11016" width="18.28515625" style="180" customWidth="1"/>
    <col min="11017" max="11265" width="9.140625" style="180"/>
    <col min="11266" max="11266" width="2.42578125" style="180" customWidth="1"/>
    <col min="11267" max="11267" width="33.85546875" style="180" customWidth="1"/>
    <col min="11268" max="11271" width="18.140625" style="180" customWidth="1"/>
    <col min="11272" max="11272" width="18.28515625" style="180" customWidth="1"/>
    <col min="11273" max="11521" width="9.140625" style="180"/>
    <col min="11522" max="11522" width="2.42578125" style="180" customWidth="1"/>
    <col min="11523" max="11523" width="33.85546875" style="180" customWidth="1"/>
    <col min="11524" max="11527" width="18.140625" style="180" customWidth="1"/>
    <col min="11528" max="11528" width="18.28515625" style="180" customWidth="1"/>
    <col min="11529" max="11777" width="9.140625" style="180"/>
    <col min="11778" max="11778" width="2.42578125" style="180" customWidth="1"/>
    <col min="11779" max="11779" width="33.85546875" style="180" customWidth="1"/>
    <col min="11780" max="11783" width="18.140625" style="180" customWidth="1"/>
    <col min="11784" max="11784" width="18.28515625" style="180" customWidth="1"/>
    <col min="11785" max="12033" width="9.140625" style="180"/>
    <col min="12034" max="12034" width="2.42578125" style="180" customWidth="1"/>
    <col min="12035" max="12035" width="33.85546875" style="180" customWidth="1"/>
    <col min="12036" max="12039" width="18.140625" style="180" customWidth="1"/>
    <col min="12040" max="12040" width="18.28515625" style="180" customWidth="1"/>
    <col min="12041" max="12289" width="9.140625" style="180"/>
    <col min="12290" max="12290" width="2.42578125" style="180" customWidth="1"/>
    <col min="12291" max="12291" width="33.85546875" style="180" customWidth="1"/>
    <col min="12292" max="12295" width="18.140625" style="180" customWidth="1"/>
    <col min="12296" max="12296" width="18.28515625" style="180" customWidth="1"/>
    <col min="12297" max="12545" width="9.140625" style="180"/>
    <col min="12546" max="12546" width="2.42578125" style="180" customWidth="1"/>
    <col min="12547" max="12547" width="33.85546875" style="180" customWidth="1"/>
    <col min="12548" max="12551" width="18.140625" style="180" customWidth="1"/>
    <col min="12552" max="12552" width="18.28515625" style="180" customWidth="1"/>
    <col min="12553" max="12801" width="9.140625" style="180"/>
    <col min="12802" max="12802" width="2.42578125" style="180" customWidth="1"/>
    <col min="12803" max="12803" width="33.85546875" style="180" customWidth="1"/>
    <col min="12804" max="12807" width="18.140625" style="180" customWidth="1"/>
    <col min="12808" max="12808" width="18.28515625" style="180" customWidth="1"/>
    <col min="12809" max="13057" width="9.140625" style="180"/>
    <col min="13058" max="13058" width="2.42578125" style="180" customWidth="1"/>
    <col min="13059" max="13059" width="33.85546875" style="180" customWidth="1"/>
    <col min="13060" max="13063" width="18.140625" style="180" customWidth="1"/>
    <col min="13064" max="13064" width="18.28515625" style="180" customWidth="1"/>
    <col min="13065" max="13313" width="9.140625" style="180"/>
    <col min="13314" max="13314" width="2.42578125" style="180" customWidth="1"/>
    <col min="13315" max="13315" width="33.85546875" style="180" customWidth="1"/>
    <col min="13316" max="13319" width="18.140625" style="180" customWidth="1"/>
    <col min="13320" max="13320" width="18.28515625" style="180" customWidth="1"/>
    <col min="13321" max="13569" width="9.140625" style="180"/>
    <col min="13570" max="13570" width="2.42578125" style="180" customWidth="1"/>
    <col min="13571" max="13571" width="33.85546875" style="180" customWidth="1"/>
    <col min="13572" max="13575" width="18.140625" style="180" customWidth="1"/>
    <col min="13576" max="13576" width="18.28515625" style="180" customWidth="1"/>
    <col min="13577" max="13825" width="9.140625" style="180"/>
    <col min="13826" max="13826" width="2.42578125" style="180" customWidth="1"/>
    <col min="13827" max="13827" width="33.85546875" style="180" customWidth="1"/>
    <col min="13828" max="13831" width="18.140625" style="180" customWidth="1"/>
    <col min="13832" max="13832" width="18.28515625" style="180" customWidth="1"/>
    <col min="13833" max="14081" width="9.140625" style="180"/>
    <col min="14082" max="14082" width="2.42578125" style="180" customWidth="1"/>
    <col min="14083" max="14083" width="33.85546875" style="180" customWidth="1"/>
    <col min="14084" max="14087" width="18.140625" style="180" customWidth="1"/>
    <col min="14088" max="14088" width="18.28515625" style="180" customWidth="1"/>
    <col min="14089" max="14337" width="9.140625" style="180"/>
    <col min="14338" max="14338" width="2.42578125" style="180" customWidth="1"/>
    <col min="14339" max="14339" width="33.85546875" style="180" customWidth="1"/>
    <col min="14340" max="14343" width="18.140625" style="180" customWidth="1"/>
    <col min="14344" max="14344" width="18.28515625" style="180" customWidth="1"/>
    <col min="14345" max="14593" width="9.140625" style="180"/>
    <col min="14594" max="14594" width="2.42578125" style="180" customWidth="1"/>
    <col min="14595" max="14595" width="33.85546875" style="180" customWidth="1"/>
    <col min="14596" max="14599" width="18.140625" style="180" customWidth="1"/>
    <col min="14600" max="14600" width="18.28515625" style="180" customWidth="1"/>
    <col min="14601" max="14849" width="9.140625" style="180"/>
    <col min="14850" max="14850" width="2.42578125" style="180" customWidth="1"/>
    <col min="14851" max="14851" width="33.85546875" style="180" customWidth="1"/>
    <col min="14852" max="14855" width="18.140625" style="180" customWidth="1"/>
    <col min="14856" max="14856" width="18.28515625" style="180" customWidth="1"/>
    <col min="14857" max="15105" width="9.140625" style="180"/>
    <col min="15106" max="15106" width="2.42578125" style="180" customWidth="1"/>
    <col min="15107" max="15107" width="33.85546875" style="180" customWidth="1"/>
    <col min="15108" max="15111" width="18.140625" style="180" customWidth="1"/>
    <col min="15112" max="15112" width="18.28515625" style="180" customWidth="1"/>
    <col min="15113" max="15361" width="9.140625" style="180"/>
    <col min="15362" max="15362" width="2.42578125" style="180" customWidth="1"/>
    <col min="15363" max="15363" width="33.85546875" style="180" customWidth="1"/>
    <col min="15364" max="15367" width="18.140625" style="180" customWidth="1"/>
    <col min="15368" max="15368" width="18.28515625" style="180" customWidth="1"/>
    <col min="15369" max="15617" width="9.140625" style="180"/>
    <col min="15618" max="15618" width="2.42578125" style="180" customWidth="1"/>
    <col min="15619" max="15619" width="33.85546875" style="180" customWidth="1"/>
    <col min="15620" max="15623" width="18.140625" style="180" customWidth="1"/>
    <col min="15624" max="15624" width="18.28515625" style="180" customWidth="1"/>
    <col min="15625" max="15873" width="9.140625" style="180"/>
    <col min="15874" max="15874" width="2.42578125" style="180" customWidth="1"/>
    <col min="15875" max="15875" width="33.85546875" style="180" customWidth="1"/>
    <col min="15876" max="15879" width="18.140625" style="180" customWidth="1"/>
    <col min="15880" max="15880" width="18.28515625" style="180" customWidth="1"/>
    <col min="15881" max="16129" width="9.140625" style="180"/>
    <col min="16130" max="16130" width="2.42578125" style="180" customWidth="1"/>
    <col min="16131" max="16131" width="33.85546875" style="180" customWidth="1"/>
    <col min="16132" max="16135" width="18.140625" style="180" customWidth="1"/>
    <col min="16136" max="16136" width="18.28515625" style="180" customWidth="1"/>
    <col min="16137" max="16384" width="9.140625" style="180"/>
  </cols>
  <sheetData>
    <row r="1" spans="1:18" x14ac:dyDescent="0.2">
      <c r="A1" s="424" t="s">
        <v>223</v>
      </c>
    </row>
    <row r="2" spans="1:18" ht="18" x14ac:dyDescent="0.25">
      <c r="A2" s="181" t="s">
        <v>127</v>
      </c>
      <c r="B2" s="181"/>
    </row>
    <row r="3" spans="1:18" ht="15.75" x14ac:dyDescent="0.25">
      <c r="A3" s="244" t="s">
        <v>219</v>
      </c>
      <c r="B3" s="8"/>
    </row>
    <row r="5" spans="1:18" s="188" customFormat="1" ht="29.25" customHeight="1" x14ac:dyDescent="0.2">
      <c r="A5" s="182" t="s">
        <v>47</v>
      </c>
      <c r="B5" s="183"/>
      <c r="C5" s="184" t="s">
        <v>128</v>
      </c>
      <c r="D5" s="184" t="s">
        <v>48</v>
      </c>
      <c r="E5" s="185" t="s">
        <v>159</v>
      </c>
      <c r="F5" s="186" t="s">
        <v>29</v>
      </c>
      <c r="G5" s="187" t="s">
        <v>154</v>
      </c>
      <c r="H5" s="374"/>
      <c r="I5" s="233"/>
      <c r="J5"/>
      <c r="K5"/>
      <c r="L5"/>
      <c r="M5"/>
      <c r="N5"/>
      <c r="O5"/>
      <c r="P5"/>
      <c r="Q5"/>
    </row>
    <row r="6" spans="1:18" s="193" customFormat="1" x14ac:dyDescent="0.2">
      <c r="A6" s="189" t="s">
        <v>133</v>
      </c>
      <c r="B6" s="190"/>
      <c r="C6" s="83">
        <f>C8+C7</f>
        <v>13687</v>
      </c>
      <c r="D6" s="83">
        <f t="shared" ref="D6:E6" si="0">D8+D7</f>
        <v>5899.7421600000007</v>
      </c>
      <c r="E6" s="83">
        <f t="shared" si="0"/>
        <v>10007.32043999999</v>
      </c>
      <c r="F6" s="191">
        <f>SUM(C6:E6)</f>
        <v>29594.06259999999</v>
      </c>
      <c r="G6" s="192">
        <f>(F6*1000000)/I6</f>
        <v>23281.751233354331</v>
      </c>
      <c r="H6" s="375"/>
      <c r="I6" s="233">
        <f t="shared" ref="I6" si="1">I8+I7</f>
        <v>1271127</v>
      </c>
      <c r="J6"/>
      <c r="K6"/>
      <c r="L6"/>
      <c r="M6"/>
      <c r="N6"/>
      <c r="O6"/>
      <c r="P6"/>
      <c r="Q6"/>
      <c r="R6" s="243"/>
    </row>
    <row r="7" spans="1:18" s="196" customFormat="1" x14ac:dyDescent="0.2">
      <c r="A7" s="70"/>
      <c r="B7" s="194" t="s">
        <v>11</v>
      </c>
      <c r="C7" s="68">
        <f>'A.13.1'!E11</f>
        <v>8268</v>
      </c>
      <c r="D7" s="68">
        <f>'A.13.1'!F11</f>
        <v>3582.8196200000007</v>
      </c>
      <c r="E7" s="68">
        <f>'A.13.1'!G11</f>
        <v>8232.2024699999911</v>
      </c>
      <c r="F7" s="195">
        <f t="shared" ref="F7:F30" si="2">SUM(C7:E7)</f>
        <v>20083.022089999991</v>
      </c>
      <c r="G7" s="195">
        <f t="shared" ref="G7:G30" si="3">(F7*1000000)/I7</f>
        <v>30120.361464937094</v>
      </c>
      <c r="H7" s="376"/>
      <c r="I7" s="233">
        <v>666759</v>
      </c>
      <c r="J7" s="243"/>
      <c r="K7"/>
      <c r="L7"/>
      <c r="M7"/>
      <c r="N7"/>
      <c r="O7"/>
      <c r="P7"/>
      <c r="Q7"/>
      <c r="R7" s="233"/>
    </row>
    <row r="8" spans="1:18" s="196" customFormat="1" x14ac:dyDescent="0.2">
      <c r="A8" s="70"/>
      <c r="B8" s="194" t="s">
        <v>10</v>
      </c>
      <c r="C8" s="68">
        <f>'A.13.1'!E10</f>
        <v>5419</v>
      </c>
      <c r="D8" s="68">
        <f>'A.13.1'!F10</f>
        <v>2316.92254</v>
      </c>
      <c r="E8" s="68">
        <f>'A.13.1'!G10</f>
        <v>1775.1179699999986</v>
      </c>
      <c r="F8" s="195">
        <f t="shared" si="2"/>
        <v>9511.0405099999989</v>
      </c>
      <c r="G8" s="195">
        <f t="shared" si="3"/>
        <v>15737.167603182164</v>
      </c>
      <c r="H8" s="376"/>
      <c r="I8" s="233">
        <v>604368</v>
      </c>
      <c r="J8"/>
      <c r="K8"/>
      <c r="L8"/>
      <c r="M8"/>
      <c r="N8"/>
      <c r="O8"/>
      <c r="P8"/>
      <c r="Q8"/>
      <c r="R8" s="233"/>
    </row>
    <row r="9" spans="1:18" s="199" customFormat="1" x14ac:dyDescent="0.2">
      <c r="A9" s="197" t="s">
        <v>134</v>
      </c>
      <c r="B9" s="198"/>
      <c r="C9" s="83">
        <f>SUM(C10:C13)</f>
        <v>5353</v>
      </c>
      <c r="D9" s="83">
        <f t="shared" ref="D9:E9" si="4">SUM(D10:D13)</f>
        <v>792.34120000000007</v>
      </c>
      <c r="E9" s="83">
        <f t="shared" si="4"/>
        <v>668.0000500000001</v>
      </c>
      <c r="F9" s="191">
        <f t="shared" si="2"/>
        <v>6813.3412499999995</v>
      </c>
      <c r="G9" s="191">
        <f t="shared" si="3"/>
        <v>6861.6334260525573</v>
      </c>
      <c r="H9" s="375"/>
      <c r="I9" s="233">
        <f t="shared" ref="I9" si="5">SUM(I10:I13)</f>
        <v>992962</v>
      </c>
      <c r="J9"/>
      <c r="K9"/>
      <c r="L9"/>
      <c r="M9"/>
      <c r="N9"/>
      <c r="O9"/>
      <c r="P9"/>
      <c r="Q9"/>
      <c r="R9" s="233"/>
    </row>
    <row r="10" spans="1:18" s="196" customFormat="1" x14ac:dyDescent="0.2">
      <c r="A10" s="70"/>
      <c r="B10" s="194" t="s">
        <v>9</v>
      </c>
      <c r="C10" s="68">
        <f>'A.13.1'!E9</f>
        <v>770</v>
      </c>
      <c r="D10" s="68">
        <f>'A.13.1'!F9</f>
        <v>405.45199999999994</v>
      </c>
      <c r="E10" s="68">
        <f>'A.13.1'!G9</f>
        <v>166.09024999999994</v>
      </c>
      <c r="F10" s="195">
        <f t="shared" si="2"/>
        <v>1341.54225</v>
      </c>
      <c r="G10" s="195">
        <f t="shared" si="3"/>
        <v>4580.3151662893961</v>
      </c>
      <c r="H10" s="376"/>
      <c r="I10" s="233">
        <v>292893</v>
      </c>
      <c r="J10"/>
      <c r="K10"/>
      <c r="L10"/>
      <c r="M10"/>
      <c r="N10"/>
      <c r="O10"/>
      <c r="P10"/>
      <c r="Q10"/>
      <c r="R10" s="233"/>
    </row>
    <row r="11" spans="1:18" s="196" customFormat="1" x14ac:dyDescent="0.2">
      <c r="A11" s="70"/>
      <c r="B11" s="194" t="s">
        <v>14</v>
      </c>
      <c r="C11" s="68">
        <f>'A.13.1'!E14</f>
        <v>2323</v>
      </c>
      <c r="D11" s="68">
        <f>'A.13.1'!F14</f>
        <v>99.388200000000012</v>
      </c>
      <c r="E11" s="68">
        <f>'A.13.1'!G14</f>
        <v>164.04151000000005</v>
      </c>
      <c r="F11" s="195">
        <f t="shared" si="2"/>
        <v>2586.4297099999999</v>
      </c>
      <c r="G11" s="195">
        <f t="shared" si="3"/>
        <v>9246.6938015258438</v>
      </c>
      <c r="H11" s="376"/>
      <c r="I11" s="233">
        <v>279714</v>
      </c>
      <c r="J11"/>
      <c r="K11"/>
      <c r="L11"/>
      <c r="M11"/>
      <c r="N11"/>
      <c r="O11"/>
      <c r="P11"/>
      <c r="Q11"/>
      <c r="R11" s="233"/>
    </row>
    <row r="12" spans="1:18" s="196" customFormat="1" x14ac:dyDescent="0.2">
      <c r="A12" s="70"/>
      <c r="B12" s="194" t="s">
        <v>15</v>
      </c>
      <c r="C12" s="68">
        <f>'A.13.1'!E15</f>
        <v>1369</v>
      </c>
      <c r="D12" s="68">
        <f>'A.13.1'!F15</f>
        <v>194.91861999999998</v>
      </c>
      <c r="E12" s="68">
        <f>'A.13.1'!G15</f>
        <v>121.79263999999998</v>
      </c>
      <c r="F12" s="195">
        <f t="shared" si="2"/>
        <v>1685.7112599999998</v>
      </c>
      <c r="G12" s="195">
        <f t="shared" si="3"/>
        <v>6823.4159353647865</v>
      </c>
      <c r="H12" s="376"/>
      <c r="I12" s="233">
        <v>247048</v>
      </c>
      <c r="J12"/>
      <c r="K12"/>
      <c r="L12"/>
      <c r="M12"/>
      <c r="N12"/>
      <c r="O12"/>
      <c r="P12"/>
      <c r="Q12"/>
      <c r="R12" s="233"/>
    </row>
    <row r="13" spans="1:18" s="196" customFormat="1" x14ac:dyDescent="0.2">
      <c r="A13" s="70"/>
      <c r="B13" s="194" t="s">
        <v>16</v>
      </c>
      <c r="C13" s="68">
        <f>'A.13.1'!E16</f>
        <v>891</v>
      </c>
      <c r="D13" s="68">
        <f>'A.13.1'!F16</f>
        <v>92.582380000000001</v>
      </c>
      <c r="E13" s="68">
        <f>'A.13.1'!G16</f>
        <v>216.07565000000011</v>
      </c>
      <c r="F13" s="195">
        <f t="shared" si="2"/>
        <v>1199.6580300000001</v>
      </c>
      <c r="G13" s="195">
        <f t="shared" si="3"/>
        <v>6922.1556544167288</v>
      </c>
      <c r="H13" s="376"/>
      <c r="I13" s="233">
        <v>173307</v>
      </c>
      <c r="J13"/>
      <c r="K13"/>
      <c r="L13"/>
      <c r="M13"/>
      <c r="N13"/>
      <c r="O13"/>
      <c r="P13"/>
      <c r="Q13"/>
      <c r="R13" s="233"/>
    </row>
    <row r="14" spans="1:18" s="196" customFormat="1" x14ac:dyDescent="0.2">
      <c r="A14" s="197" t="s">
        <v>135</v>
      </c>
      <c r="B14" s="198"/>
      <c r="C14" s="83">
        <f>C15+C16</f>
        <v>774</v>
      </c>
      <c r="D14" s="83">
        <f t="shared" ref="D14:E14" si="6">D15+D16</f>
        <v>250.21110999999996</v>
      </c>
      <c r="E14" s="83">
        <f t="shared" si="6"/>
        <v>418.10254000000015</v>
      </c>
      <c r="F14" s="191">
        <f t="shared" si="2"/>
        <v>1442.3136500000001</v>
      </c>
      <c r="G14" s="191">
        <f t="shared" si="3"/>
        <v>3739.7707619746466</v>
      </c>
      <c r="H14" s="375"/>
      <c r="I14" s="233">
        <f t="shared" ref="I14" si="7">I15+I16</f>
        <v>385669</v>
      </c>
      <c r="J14"/>
      <c r="K14"/>
      <c r="L14"/>
      <c r="M14"/>
      <c r="N14"/>
      <c r="O14"/>
      <c r="P14"/>
      <c r="Q14"/>
      <c r="R14" s="233"/>
    </row>
    <row r="15" spans="1:18" s="196" customFormat="1" x14ac:dyDescent="0.2">
      <c r="A15" s="70"/>
      <c r="B15" s="194" t="s">
        <v>12</v>
      </c>
      <c r="C15" s="68">
        <f>'A.13.1'!E12</f>
        <v>150</v>
      </c>
      <c r="D15" s="68">
        <f>'A.13.1'!F12</f>
        <v>93.100579999999994</v>
      </c>
      <c r="E15" s="68">
        <f>'A.13.1'!G12</f>
        <v>214.33528000000015</v>
      </c>
      <c r="F15" s="195">
        <f t="shared" si="2"/>
        <v>457.43586000000016</v>
      </c>
      <c r="G15" s="195">
        <f t="shared" si="3"/>
        <v>2331.5962077577869</v>
      </c>
      <c r="H15" s="376"/>
      <c r="I15" s="233">
        <v>196190</v>
      </c>
      <c r="J15"/>
      <c r="K15"/>
      <c r="L15"/>
      <c r="M15"/>
      <c r="N15"/>
      <c r="O15"/>
      <c r="P15"/>
      <c r="Q15"/>
      <c r="R15" s="53"/>
    </row>
    <row r="16" spans="1:18" s="196" customFormat="1" x14ac:dyDescent="0.2">
      <c r="A16" s="70"/>
      <c r="B16" s="194" t="s">
        <v>13</v>
      </c>
      <c r="C16" s="68">
        <f>'A.13.1'!E13</f>
        <v>624</v>
      </c>
      <c r="D16" s="68">
        <f>'A.13.1'!F13</f>
        <v>157.11052999999998</v>
      </c>
      <c r="E16" s="68">
        <f>'A.13.1'!G13</f>
        <v>203.76725999999999</v>
      </c>
      <c r="F16" s="195">
        <f t="shared" si="2"/>
        <v>984.87778999999989</v>
      </c>
      <c r="G16" s="195">
        <f t="shared" si="3"/>
        <v>5197.8202861530826</v>
      </c>
      <c r="H16" s="376"/>
      <c r="I16" s="233">
        <v>189479</v>
      </c>
      <c r="J16"/>
      <c r="K16"/>
      <c r="L16"/>
      <c r="M16"/>
      <c r="N16"/>
      <c r="O16"/>
      <c r="P16"/>
      <c r="Q16"/>
      <c r="R16" s="53"/>
    </row>
    <row r="17" spans="1:18" s="196" customFormat="1" x14ac:dyDescent="0.2">
      <c r="A17" s="197" t="s">
        <v>17</v>
      </c>
      <c r="B17" s="198"/>
      <c r="C17" s="83">
        <f>'A.13.1'!E17</f>
        <v>995</v>
      </c>
      <c r="D17" s="83">
        <f>'A.13.1'!F17</f>
        <v>254.02962000000002</v>
      </c>
      <c r="E17" s="83">
        <f>'A.13.1'!G17</f>
        <v>498.7492699999998</v>
      </c>
      <c r="F17" s="191">
        <f t="shared" si="2"/>
        <v>1747.7788899999998</v>
      </c>
      <c r="G17" s="191">
        <f t="shared" si="3"/>
        <v>5911.7685121294526</v>
      </c>
      <c r="H17" s="375"/>
      <c r="I17" s="233">
        <v>295644</v>
      </c>
      <c r="J17"/>
      <c r="K17"/>
      <c r="L17"/>
      <c r="M17"/>
      <c r="N17"/>
      <c r="O17"/>
      <c r="P17"/>
      <c r="Q17"/>
      <c r="R17" s="53"/>
    </row>
    <row r="18" spans="1:18" s="196" customFormat="1" x14ac:dyDescent="0.2">
      <c r="A18" s="197" t="s">
        <v>136</v>
      </c>
      <c r="B18" s="198"/>
      <c r="C18" s="83">
        <f>SUM(C19:C21)</f>
        <v>5810</v>
      </c>
      <c r="D18" s="83">
        <f t="shared" ref="D18:E18" si="8">SUM(D19:D21)</f>
        <v>2626.4399300000005</v>
      </c>
      <c r="E18" s="83">
        <f t="shared" si="8"/>
        <v>4519.3736199999976</v>
      </c>
      <c r="F18" s="191">
        <f t="shared" si="2"/>
        <v>12955.813549999999</v>
      </c>
      <c r="G18" s="191">
        <f t="shared" si="3"/>
        <v>11753.938115840916</v>
      </c>
      <c r="H18" s="375"/>
      <c r="I18" s="233">
        <f t="shared" ref="I18" si="9">SUM(I19:I21)</f>
        <v>1102253</v>
      </c>
      <c r="J18"/>
      <c r="K18"/>
      <c r="L18"/>
      <c r="M18"/>
      <c r="N18"/>
      <c r="O18"/>
      <c r="P18"/>
      <c r="Q18"/>
      <c r="R18" s="53"/>
    </row>
    <row r="19" spans="1:18" s="196" customFormat="1" x14ac:dyDescent="0.2">
      <c r="B19" s="200" t="s">
        <v>18</v>
      </c>
      <c r="C19" s="68">
        <f>'A.13.1'!E18</f>
        <v>2795</v>
      </c>
      <c r="D19" s="68">
        <f>'A.13.1'!F18</f>
        <v>319.84061999999994</v>
      </c>
      <c r="E19" s="68">
        <f>'A.13.1'!G18</f>
        <v>858.40815000000021</v>
      </c>
      <c r="F19" s="195">
        <f t="shared" si="2"/>
        <v>3973.2487700000001</v>
      </c>
      <c r="G19" s="195">
        <f t="shared" si="3"/>
        <v>8417.4719293934213</v>
      </c>
      <c r="H19" s="376"/>
      <c r="I19" s="233">
        <v>472024</v>
      </c>
      <c r="J19"/>
      <c r="K19"/>
      <c r="L19"/>
      <c r="M19"/>
      <c r="N19"/>
      <c r="O19"/>
      <c r="P19"/>
      <c r="Q19"/>
      <c r="R19" s="233"/>
    </row>
    <row r="20" spans="1:18" x14ac:dyDescent="0.2">
      <c r="A20" s="70"/>
      <c r="B20" s="194" t="s">
        <v>19</v>
      </c>
      <c r="C20" s="68">
        <f>'A.13.1'!E19</f>
        <v>2540</v>
      </c>
      <c r="D20" s="68">
        <f>'A.13.1'!F19</f>
        <v>2253.2893300000005</v>
      </c>
      <c r="E20" s="68">
        <f>'A.13.1'!G19</f>
        <v>3568.4735799999971</v>
      </c>
      <c r="F20" s="195">
        <f t="shared" si="2"/>
        <v>8361.7629099999976</v>
      </c>
      <c r="G20" s="195">
        <f t="shared" si="3"/>
        <v>16081.457546017693</v>
      </c>
      <c r="H20" s="376"/>
      <c r="I20" s="233">
        <v>519963</v>
      </c>
      <c r="R20" s="233"/>
    </row>
    <row r="21" spans="1:18" x14ac:dyDescent="0.2">
      <c r="A21" s="70"/>
      <c r="B21" s="194" t="s">
        <v>20</v>
      </c>
      <c r="C21" s="68">
        <f>'A.13.1'!E20</f>
        <v>475</v>
      </c>
      <c r="D21" s="68">
        <f>'A.13.1'!F20</f>
        <v>53.309979999999996</v>
      </c>
      <c r="E21" s="68">
        <f>'A.13.1'!G20</f>
        <v>92.491889999999998</v>
      </c>
      <c r="F21" s="195">
        <f t="shared" si="2"/>
        <v>620.80187000000001</v>
      </c>
      <c r="G21" s="195">
        <f t="shared" si="3"/>
        <v>5630.0389059184154</v>
      </c>
      <c r="H21" s="376"/>
      <c r="I21" s="233">
        <v>110266</v>
      </c>
      <c r="R21" s="233"/>
    </row>
    <row r="22" spans="1:18" s="196" customFormat="1" x14ac:dyDescent="0.2">
      <c r="A22" s="197" t="s">
        <v>137</v>
      </c>
      <c r="B22" s="198"/>
      <c r="C22" s="83">
        <f>C23+C24</f>
        <v>5049</v>
      </c>
      <c r="D22" s="83">
        <f t="shared" ref="D22:E22" si="10">D23+D24</f>
        <v>2975.5453000000011</v>
      </c>
      <c r="E22" s="83">
        <f t="shared" si="10"/>
        <v>4575.3230400000011</v>
      </c>
      <c r="F22" s="191">
        <f t="shared" si="2"/>
        <v>12599.868340000003</v>
      </c>
      <c r="G22" s="191">
        <f t="shared" si="3"/>
        <v>17478.69704662422</v>
      </c>
      <c r="H22" s="375"/>
      <c r="I22" s="233">
        <f t="shared" ref="I22" si="11">I23+I24</f>
        <v>720870</v>
      </c>
      <c r="J22"/>
      <c r="K22"/>
      <c r="L22"/>
      <c r="M22"/>
      <c r="N22"/>
      <c r="O22"/>
      <c r="P22"/>
      <c r="Q22"/>
      <c r="R22" s="233"/>
    </row>
    <row r="23" spans="1:18" s="196" customFormat="1" x14ac:dyDescent="0.2">
      <c r="A23" s="70"/>
      <c r="B23" s="194" t="s">
        <v>21</v>
      </c>
      <c r="C23" s="68">
        <f>'A.13.1'!E21</f>
        <v>1318</v>
      </c>
      <c r="D23" s="68">
        <f>'A.13.1'!F21</f>
        <v>166.81112999999999</v>
      </c>
      <c r="E23" s="68">
        <f>'A.13.1'!G21</f>
        <v>267.02987000000013</v>
      </c>
      <c r="F23" s="195">
        <f t="shared" si="2"/>
        <v>1751.8410000000001</v>
      </c>
      <c r="G23" s="195">
        <f t="shared" si="3"/>
        <v>6579.0914621780585</v>
      </c>
      <c r="H23" s="376"/>
      <c r="I23" s="233">
        <v>266274</v>
      </c>
      <c r="J23"/>
      <c r="K23"/>
      <c r="L23"/>
      <c r="M23"/>
      <c r="N23"/>
      <c r="O23"/>
      <c r="P23"/>
      <c r="Q23"/>
      <c r="R23" s="233"/>
    </row>
    <row r="24" spans="1:18" x14ac:dyDescent="0.2">
      <c r="A24" s="23"/>
      <c r="B24" s="19" t="s">
        <v>206</v>
      </c>
      <c r="C24" s="68">
        <f>'A.13.1'!E22</f>
        <v>3731</v>
      </c>
      <c r="D24" s="68">
        <f>'A.13.1'!F22</f>
        <v>2808.7341700000011</v>
      </c>
      <c r="E24" s="68">
        <f>'A.13.1'!G22</f>
        <v>4308.2931700000008</v>
      </c>
      <c r="F24" s="195">
        <f t="shared" si="2"/>
        <v>10848.027340000002</v>
      </c>
      <c r="G24" s="195">
        <f t="shared" si="3"/>
        <v>23863.006581668124</v>
      </c>
      <c r="H24" s="376"/>
      <c r="I24" s="233">
        <v>454596</v>
      </c>
      <c r="R24" s="233"/>
    </row>
    <row r="25" spans="1:18" x14ac:dyDescent="0.2">
      <c r="A25" s="201" t="s">
        <v>138</v>
      </c>
      <c r="B25" s="202"/>
      <c r="C25" s="83">
        <f>SUM(C26:C28)</f>
        <v>1111</v>
      </c>
      <c r="D25" s="83">
        <f>SUM(D26:D29)</f>
        <v>989.21716000000015</v>
      </c>
      <c r="E25" s="83">
        <f>SUM(E26:E29)</f>
        <v>2635.1132400000006</v>
      </c>
      <c r="F25" s="83">
        <f>SUM(F26:F29)</f>
        <v>4735.3304000000007</v>
      </c>
      <c r="G25" s="191">
        <f t="shared" si="3"/>
        <v>9781.6588618537808</v>
      </c>
      <c r="H25" s="375"/>
      <c r="I25" s="233">
        <f t="shared" ref="I25" si="12">SUM(I26:I28)</f>
        <v>484103</v>
      </c>
      <c r="R25" s="233"/>
    </row>
    <row r="26" spans="1:18" x14ac:dyDescent="0.2">
      <c r="A26" s="71"/>
      <c r="B26" s="19" t="s">
        <v>24</v>
      </c>
      <c r="C26" s="72">
        <f>'A.13.1'!E23</f>
        <v>558</v>
      </c>
      <c r="D26" s="72">
        <f>'A.13.1'!F23</f>
        <v>147.55550999999997</v>
      </c>
      <c r="E26" s="72">
        <f>'A.13.1'!G23</f>
        <v>449.08300000000003</v>
      </c>
      <c r="F26" s="195">
        <f t="shared" si="2"/>
        <v>1154.63851</v>
      </c>
      <c r="G26" s="195">
        <f t="shared" si="3"/>
        <v>4754.2204754885406</v>
      </c>
      <c r="H26" s="376"/>
      <c r="I26" s="233">
        <v>242866</v>
      </c>
      <c r="R26" s="233"/>
    </row>
    <row r="27" spans="1:18" x14ac:dyDescent="0.2">
      <c r="A27" s="71"/>
      <c r="B27" s="19" t="s">
        <v>25</v>
      </c>
      <c r="C27" s="72">
        <f>'A.13.1'!E24</f>
        <v>470</v>
      </c>
      <c r="D27" s="72">
        <f>'A.13.1'!F24</f>
        <v>718.71676000000014</v>
      </c>
      <c r="E27" s="72">
        <f>'A.13.1'!G24</f>
        <v>2042.1251400000006</v>
      </c>
      <c r="F27" s="195">
        <f t="shared" si="2"/>
        <v>3230.8419000000008</v>
      </c>
      <c r="G27" s="195">
        <f t="shared" si="3"/>
        <v>19506.145551584239</v>
      </c>
      <c r="H27" s="376"/>
      <c r="I27" s="233">
        <v>165632</v>
      </c>
      <c r="R27" s="3"/>
    </row>
    <row r="28" spans="1:18" x14ac:dyDescent="0.2">
      <c r="A28" s="71"/>
      <c r="B28" s="19" t="s">
        <v>26</v>
      </c>
      <c r="C28" s="72">
        <f>'A.13.1'!E25</f>
        <v>83</v>
      </c>
      <c r="D28" s="72">
        <f>'A.13.1'!F25</f>
        <v>51.845910000000003</v>
      </c>
      <c r="E28" s="72">
        <f>'A.13.1'!G25</f>
        <v>101.38791999999999</v>
      </c>
      <c r="F28" s="195">
        <f t="shared" si="2"/>
        <v>236.23383000000001</v>
      </c>
      <c r="G28" s="195">
        <f t="shared" si="3"/>
        <v>3124.5794590304872</v>
      </c>
      <c r="H28" s="376"/>
      <c r="I28" s="233">
        <v>75605</v>
      </c>
      <c r="R28" s="3"/>
    </row>
    <row r="29" spans="1:18" x14ac:dyDescent="0.2">
      <c r="A29" s="23"/>
      <c r="B29" s="22" t="s">
        <v>27</v>
      </c>
      <c r="C29" s="85" t="s">
        <v>28</v>
      </c>
      <c r="D29" s="72">
        <f>'A.13.1'!F26</f>
        <v>71.098980000000012</v>
      </c>
      <c r="E29" s="72">
        <f>'A.13.1'!G26</f>
        <v>42.517179999999989</v>
      </c>
      <c r="F29" s="195">
        <f t="shared" si="2"/>
        <v>113.61616000000001</v>
      </c>
      <c r="G29" s="203" t="s">
        <v>28</v>
      </c>
      <c r="H29" s="377"/>
      <c r="I29" s="233"/>
    </row>
    <row r="30" spans="1:18" s="204" customFormat="1" x14ac:dyDescent="0.2">
      <c r="A30" s="73" t="s">
        <v>29</v>
      </c>
      <c r="B30" s="25"/>
      <c r="C30" s="74">
        <v>31990</v>
      </c>
      <c r="D30" s="74">
        <f>D25+D22+D18+D17+D14+D9+D6</f>
        <v>13787.526480000004</v>
      </c>
      <c r="E30" s="74">
        <f>E25+E22+E18+E17+E14+E9+E6</f>
        <v>23321.982199999991</v>
      </c>
      <c r="F30" s="94">
        <f t="shared" si="2"/>
        <v>69099.508679999999</v>
      </c>
      <c r="G30" s="94">
        <f t="shared" si="3"/>
        <v>13155.226046847407</v>
      </c>
      <c r="H30" s="241"/>
      <c r="I30" s="233">
        <f>I25+I22+I18+I17+I14+I9+I6</f>
        <v>5252628</v>
      </c>
      <c r="J30"/>
      <c r="K30"/>
      <c r="L30"/>
      <c r="M30"/>
      <c r="N30"/>
      <c r="O30"/>
      <c r="P30"/>
      <c r="Q30"/>
    </row>
    <row r="31" spans="1:18" s="204" customFormat="1" x14ac:dyDescent="0.2">
      <c r="A31" s="205"/>
      <c r="B31" s="73"/>
      <c r="C31" s="37"/>
      <c r="D31" s="37"/>
      <c r="E31" s="37"/>
      <c r="F31" s="37"/>
      <c r="G31" s="37"/>
      <c r="H31" s="241"/>
      <c r="I31" s="380"/>
      <c r="J31"/>
      <c r="K31"/>
      <c r="L31"/>
      <c r="M31"/>
      <c r="N31"/>
      <c r="O31"/>
      <c r="P31"/>
      <c r="Q31"/>
    </row>
    <row r="32" spans="1:18" s="204" customFormat="1" x14ac:dyDescent="0.2">
      <c r="A32" s="423" t="s">
        <v>144</v>
      </c>
      <c r="B32" s="73"/>
      <c r="C32" s="37"/>
      <c r="D32" s="37"/>
      <c r="E32" s="37"/>
      <c r="F32" s="37"/>
      <c r="G32" s="37"/>
      <c r="H32" s="241"/>
      <c r="J32"/>
      <c r="K32"/>
      <c r="L32"/>
      <c r="M32"/>
      <c r="N32"/>
      <c r="O32"/>
      <c r="P32"/>
      <c r="Q32"/>
    </row>
    <row r="33" spans="1:17" s="204" customFormat="1" x14ac:dyDescent="0.2">
      <c r="A33" s="32"/>
      <c r="B33" s="73"/>
      <c r="C33" s="268"/>
      <c r="D33" s="268"/>
      <c r="E33" s="268"/>
      <c r="F33" s="268"/>
      <c r="G33" s="37"/>
      <c r="H33" s="241"/>
      <c r="J33"/>
      <c r="K33"/>
      <c r="L33"/>
      <c r="M33"/>
      <c r="N33"/>
      <c r="O33"/>
      <c r="P33"/>
      <c r="Q33"/>
    </row>
    <row r="34" spans="1:17" x14ac:dyDescent="0.2">
      <c r="B34" s="206"/>
      <c r="C34" s="269"/>
      <c r="D34" s="269"/>
      <c r="E34" s="269"/>
      <c r="F34" s="269"/>
    </row>
    <row r="35" spans="1:17" x14ac:dyDescent="0.2">
      <c r="A35" s="31" t="s">
        <v>30</v>
      </c>
      <c r="C35" s="269"/>
      <c r="D35" s="269"/>
      <c r="E35" s="269"/>
      <c r="F35" s="269"/>
    </row>
    <row r="36" spans="1:17" x14ac:dyDescent="0.2">
      <c r="A36" s="31"/>
      <c r="B36" s="31"/>
      <c r="C36" s="268"/>
      <c r="D36" s="268"/>
      <c r="E36" s="268"/>
      <c r="F36" s="268"/>
    </row>
    <row r="37" spans="1:17" x14ac:dyDescent="0.2">
      <c r="C37" s="269"/>
      <c r="D37" s="269"/>
      <c r="E37" s="269"/>
      <c r="F37" s="269"/>
    </row>
    <row r="38" spans="1:17" x14ac:dyDescent="0.2">
      <c r="C38" s="269"/>
      <c r="D38" s="269"/>
      <c r="E38" s="269"/>
      <c r="F38" s="269"/>
    </row>
    <row r="39" spans="1:17" x14ac:dyDescent="0.2">
      <c r="C39" s="269"/>
      <c r="D39" s="269"/>
      <c r="E39" s="269"/>
      <c r="F39" s="269"/>
    </row>
    <row r="40" spans="1:17" x14ac:dyDescent="0.2">
      <c r="C40" s="269"/>
      <c r="D40" s="269"/>
      <c r="E40" s="269"/>
      <c r="F40" s="269"/>
    </row>
    <row r="41" spans="1:17" x14ac:dyDescent="0.2">
      <c r="C41" s="268"/>
      <c r="D41" s="268"/>
      <c r="E41" s="268"/>
      <c r="F41" s="268"/>
    </row>
    <row r="42" spans="1:17" x14ac:dyDescent="0.2">
      <c r="C42" s="269"/>
      <c r="D42" s="269"/>
      <c r="E42" s="269"/>
      <c r="F42" s="269"/>
    </row>
    <row r="43" spans="1:17" x14ac:dyDescent="0.2">
      <c r="C43" s="269"/>
      <c r="D43" s="269"/>
      <c r="E43" s="269"/>
      <c r="F43" s="269"/>
    </row>
    <row r="44" spans="1:17" x14ac:dyDescent="0.2">
      <c r="C44" s="268"/>
      <c r="D44" s="268"/>
      <c r="E44" s="268"/>
      <c r="F44" s="268"/>
    </row>
    <row r="45" spans="1:17" x14ac:dyDescent="0.2">
      <c r="C45" s="268"/>
      <c r="D45" s="268"/>
      <c r="E45" s="268"/>
      <c r="F45" s="268"/>
    </row>
    <row r="46" spans="1:17" x14ac:dyDescent="0.2">
      <c r="C46" s="269"/>
      <c r="D46" s="269"/>
      <c r="E46" s="269"/>
      <c r="F46" s="269"/>
    </row>
    <row r="47" spans="1:17" x14ac:dyDescent="0.2">
      <c r="C47" s="269"/>
      <c r="D47" s="269"/>
      <c r="E47" s="269"/>
      <c r="F47" s="269"/>
    </row>
    <row r="48" spans="1:17" x14ac:dyDescent="0.2">
      <c r="C48" s="269"/>
      <c r="D48" s="269"/>
      <c r="E48" s="269"/>
      <c r="F48" s="269"/>
    </row>
    <row r="49" spans="3:6" x14ac:dyDescent="0.2">
      <c r="C49" s="268"/>
      <c r="D49" s="268"/>
      <c r="E49" s="268"/>
      <c r="F49" s="268"/>
    </row>
    <row r="50" spans="3:6" x14ac:dyDescent="0.2">
      <c r="C50" s="269"/>
      <c r="D50" s="269"/>
      <c r="E50" s="269"/>
      <c r="F50" s="269"/>
    </row>
    <row r="51" spans="3:6" x14ac:dyDescent="0.2">
      <c r="C51" s="269"/>
      <c r="D51" s="269"/>
      <c r="E51" s="269"/>
      <c r="F51" s="269"/>
    </row>
    <row r="52" spans="3:6" x14ac:dyDescent="0.2">
      <c r="C52" s="269"/>
      <c r="D52" s="269"/>
      <c r="E52" s="269"/>
      <c r="F52" s="269"/>
    </row>
    <row r="53" spans="3:6" x14ac:dyDescent="0.2">
      <c r="C53" s="268"/>
      <c r="D53" s="268"/>
      <c r="E53" s="268"/>
      <c r="F53" s="268"/>
    </row>
    <row r="54" spans="3:6" x14ac:dyDescent="0.2">
      <c r="C54" s="270"/>
      <c r="D54" s="270"/>
      <c r="E54" s="270"/>
      <c r="F54" s="270"/>
    </row>
    <row r="55" spans="3:6" x14ac:dyDescent="0.2">
      <c r="C55" s="270"/>
      <c r="D55" s="270"/>
      <c r="E55" s="270"/>
      <c r="F55" s="270"/>
    </row>
    <row r="56" spans="3:6" x14ac:dyDescent="0.2">
      <c r="C56" s="270"/>
      <c r="D56" s="270"/>
      <c r="E56" s="270"/>
      <c r="F56" s="270"/>
    </row>
    <row r="57" spans="3:6" x14ac:dyDescent="0.2">
      <c r="C57" s="269"/>
      <c r="D57" s="269"/>
      <c r="E57" s="269"/>
      <c r="F57" s="269"/>
    </row>
  </sheetData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7"/>
  <sheetViews>
    <sheetView showGridLines="0" zoomScaleNormal="100" workbookViewId="0">
      <selection activeCell="F10" sqref="F10"/>
    </sheetView>
  </sheetViews>
  <sheetFormatPr baseColWidth="10" defaultColWidth="11.42578125" defaultRowHeight="12.75" x14ac:dyDescent="0.2"/>
  <cols>
    <col min="1" max="1" width="17" style="2" customWidth="1"/>
    <col min="2" max="3" width="11.140625" style="2" customWidth="1"/>
    <col min="4" max="4" width="11.85546875" style="2" customWidth="1"/>
    <col min="5" max="6" width="12.140625" style="2" customWidth="1"/>
    <col min="7" max="7" width="17.42578125" style="2" bestFit="1" customWidth="1"/>
    <col min="8" max="8" width="12.28515625" style="2" customWidth="1"/>
    <col min="9" max="9" width="11.28515625" style="2" bestFit="1" customWidth="1"/>
    <col min="10" max="11" width="11.140625" style="2" customWidth="1"/>
    <col min="12" max="12" width="7.7109375" style="2" bestFit="1" customWidth="1"/>
    <col min="13" max="13" width="7.7109375" style="2" customWidth="1"/>
    <col min="14" max="14" width="7.140625" style="2" customWidth="1"/>
    <col min="15" max="15" width="8" style="2" bestFit="1" customWidth="1"/>
    <col min="16" max="17" width="7.140625" style="2" customWidth="1"/>
    <col min="18" max="16384" width="11.42578125" style="2"/>
  </cols>
  <sheetData>
    <row r="1" spans="1:33" x14ac:dyDescent="0.2">
      <c r="A1" s="1" t="s">
        <v>223</v>
      </c>
      <c r="B1" s="1"/>
      <c r="C1" s="1"/>
      <c r="J1" s="1"/>
      <c r="K1" s="1"/>
    </row>
    <row r="2" spans="1:33" ht="18" x14ac:dyDescent="0.25">
      <c r="A2" s="4" t="s">
        <v>59</v>
      </c>
      <c r="B2" s="4"/>
      <c r="C2" s="4"/>
      <c r="I2" s="4"/>
      <c r="J2" s="4"/>
      <c r="K2" s="3"/>
    </row>
    <row r="3" spans="1:33" ht="15.75" x14ac:dyDescent="0.25">
      <c r="A3" s="6" t="s">
        <v>230</v>
      </c>
      <c r="B3" s="6"/>
      <c r="C3" s="6"/>
      <c r="D3" s="7"/>
      <c r="E3" s="7"/>
      <c r="F3" s="7"/>
      <c r="G3" s="7"/>
      <c r="H3" s="7"/>
      <c r="I3" s="6"/>
      <c r="J3" s="6"/>
      <c r="K3" s="3"/>
    </row>
    <row r="4" spans="1:33" ht="15.75" x14ac:dyDescent="0.25">
      <c r="A4" s="8"/>
      <c r="B4" s="8"/>
      <c r="C4" s="8"/>
      <c r="D4" s="9"/>
      <c r="E4" s="9"/>
      <c r="F4" s="9"/>
      <c r="G4" s="9"/>
      <c r="H4" s="9"/>
      <c r="I4" s="8"/>
      <c r="J4" s="8"/>
      <c r="K4" s="3"/>
    </row>
    <row r="5" spans="1:33" ht="15.75" x14ac:dyDescent="0.25">
      <c r="A5" s="135"/>
      <c r="B5" s="381" t="s">
        <v>108</v>
      </c>
      <c r="C5" s="382"/>
      <c r="D5" s="383">
        <v>2017</v>
      </c>
      <c r="E5" s="384"/>
      <c r="F5" s="384"/>
      <c r="G5" s="384"/>
      <c r="H5" s="385"/>
      <c r="I5" s="386" t="s">
        <v>158</v>
      </c>
      <c r="J5" s="387"/>
      <c r="K5" s="387"/>
      <c r="L5" s="38"/>
      <c r="M5" s="38"/>
      <c r="N5" s="3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14.25" x14ac:dyDescent="0.2">
      <c r="A6" s="136"/>
      <c r="B6" s="137"/>
      <c r="C6" s="133"/>
      <c r="D6" s="138" t="s">
        <v>0</v>
      </c>
      <c r="E6" s="13" t="s">
        <v>1</v>
      </c>
      <c r="F6" s="13" t="s">
        <v>2</v>
      </c>
      <c r="G6" s="13" t="s">
        <v>3</v>
      </c>
      <c r="H6" s="139" t="s">
        <v>130</v>
      </c>
      <c r="I6" s="109"/>
      <c r="J6" s="109"/>
      <c r="K6" s="140"/>
      <c r="L6" s="38"/>
      <c r="M6" s="38"/>
      <c r="N6" s="38"/>
      <c r="O6" s="3"/>
      <c r="P6" s="3"/>
      <c r="Q6" s="3"/>
      <c r="R6"/>
      <c r="S6"/>
      <c r="T6" s="32"/>
      <c r="U6" s="32"/>
      <c r="V6" s="32"/>
      <c r="W6" s="32"/>
      <c r="X6" s="32"/>
      <c r="Y6" s="32"/>
      <c r="Z6" s="32"/>
      <c r="AA6" s="32"/>
      <c r="AB6" s="3"/>
      <c r="AC6" s="3"/>
      <c r="AD6" s="3"/>
      <c r="AE6" s="3"/>
      <c r="AF6" s="3"/>
      <c r="AG6" s="3"/>
    </row>
    <row r="7" spans="1:33" ht="16.5" x14ac:dyDescent="0.2">
      <c r="A7" s="136"/>
      <c r="B7" s="137">
        <v>2007</v>
      </c>
      <c r="C7" s="133">
        <v>2011</v>
      </c>
      <c r="D7" s="138"/>
      <c r="E7" s="13" t="s">
        <v>192</v>
      </c>
      <c r="F7" s="13" t="s">
        <v>5</v>
      </c>
      <c r="G7" s="13" t="s">
        <v>6</v>
      </c>
      <c r="H7" s="139" t="s">
        <v>153</v>
      </c>
      <c r="I7" s="137">
        <v>2007</v>
      </c>
      <c r="J7" s="133">
        <v>2011</v>
      </c>
      <c r="K7" s="133">
        <v>2017</v>
      </c>
      <c r="L7" s="209"/>
      <c r="M7" s="209"/>
      <c r="N7" s="372"/>
      <c r="O7" s="161"/>
      <c r="P7" s="161"/>
      <c r="Q7" s="161"/>
      <c r="R7" s="233"/>
      <c r="S7"/>
      <c r="T7" s="32"/>
      <c r="U7" s="32"/>
      <c r="V7" s="32"/>
      <c r="W7" s="32"/>
      <c r="X7" s="32"/>
      <c r="Y7" s="32"/>
      <c r="Z7" s="32"/>
      <c r="AA7" s="32"/>
      <c r="AB7" s="3"/>
      <c r="AC7" s="3"/>
      <c r="AD7" s="3"/>
      <c r="AE7" s="3"/>
      <c r="AF7" s="3"/>
      <c r="AG7" s="3"/>
    </row>
    <row r="8" spans="1:33" ht="14.25" x14ac:dyDescent="0.2">
      <c r="A8" s="141" t="s">
        <v>8</v>
      </c>
      <c r="B8" s="142" t="s">
        <v>4</v>
      </c>
      <c r="C8" s="134" t="s">
        <v>4</v>
      </c>
      <c r="D8" s="143" t="s">
        <v>4</v>
      </c>
      <c r="E8" s="144" t="s">
        <v>4</v>
      </c>
      <c r="F8" s="144" t="s">
        <v>4</v>
      </c>
      <c r="G8" s="144" t="s">
        <v>4</v>
      </c>
      <c r="H8" s="145" t="s">
        <v>7</v>
      </c>
      <c r="I8" s="146" t="s">
        <v>4</v>
      </c>
      <c r="J8" s="147" t="s">
        <v>4</v>
      </c>
      <c r="K8" s="148" t="s">
        <v>4</v>
      </c>
      <c r="L8"/>
      <c r="M8"/>
      <c r="N8" s="233"/>
      <c r="O8" s="233" t="s">
        <v>205</v>
      </c>
      <c r="P8" s="233"/>
      <c r="Q8" s="233"/>
      <c r="R8" s="233"/>
      <c r="S8"/>
      <c r="T8" s="32"/>
      <c r="U8" s="32"/>
      <c r="V8" s="32"/>
      <c r="W8" s="32"/>
      <c r="X8" s="32"/>
      <c r="Y8" s="32"/>
      <c r="Z8" s="32"/>
      <c r="AA8" s="32"/>
      <c r="AB8" s="3"/>
      <c r="AC8" s="3"/>
      <c r="AD8" s="3"/>
      <c r="AE8" s="3"/>
      <c r="AF8" s="3"/>
      <c r="AG8" s="3"/>
    </row>
    <row r="9" spans="1:33" x14ac:dyDescent="0.2">
      <c r="A9" s="19" t="s">
        <v>9</v>
      </c>
      <c r="B9" s="275">
        <v>710.2</v>
      </c>
      <c r="C9" s="275">
        <v>804.7</v>
      </c>
      <c r="D9" s="305">
        <f>SUM(E9:G9)</f>
        <v>1341.54225</v>
      </c>
      <c r="E9" s="275">
        <v>770</v>
      </c>
      <c r="F9" s="283">
        <v>405.45199999999994</v>
      </c>
      <c r="G9" s="283">
        <v>166.09024999999994</v>
      </c>
      <c r="H9" s="286">
        <f>(D9*1000000)/O9</f>
        <v>4580.3151662893961</v>
      </c>
      <c r="I9" s="280">
        <f>(B9/$B$27)*$I$27</f>
        <v>804.25933494002015</v>
      </c>
      <c r="J9" s="280">
        <f>(C9/$C$27)*$J$27</f>
        <v>771.52444870565671</v>
      </c>
      <c r="K9" s="281">
        <f>(D9/$D$27)*$K$27</f>
        <v>1095.7002893526219</v>
      </c>
      <c r="L9"/>
      <c r="M9"/>
      <c r="N9" s="233" t="s">
        <v>168</v>
      </c>
      <c r="O9" s="233">
        <v>292893</v>
      </c>
      <c r="P9" s="233"/>
      <c r="Q9" s="233"/>
      <c r="R9" s="233"/>
      <c r="S9"/>
      <c r="T9" s="32"/>
      <c r="U9" s="32"/>
      <c r="V9" s="32"/>
      <c r="W9" s="32"/>
      <c r="X9" s="32"/>
      <c r="Y9" s="32"/>
      <c r="Z9" s="32"/>
      <c r="AA9" s="32"/>
      <c r="AB9" s="3"/>
      <c r="AC9" s="3"/>
      <c r="AD9" s="3"/>
      <c r="AE9" s="3"/>
      <c r="AF9" s="3"/>
      <c r="AG9" s="3"/>
    </row>
    <row r="10" spans="1:33" x14ac:dyDescent="0.2">
      <c r="A10" s="19" t="s">
        <v>10</v>
      </c>
      <c r="B10" s="275">
        <v>4753.7</v>
      </c>
      <c r="C10" s="275">
        <v>6183.6</v>
      </c>
      <c r="D10" s="305">
        <f t="shared" ref="D10:D27" si="0">SUM(E10:G10)</f>
        <v>9511.0405099999989</v>
      </c>
      <c r="E10" s="275">
        <v>5419</v>
      </c>
      <c r="F10" s="283">
        <v>2316.92254</v>
      </c>
      <c r="G10" s="283">
        <v>1775.1179699999986</v>
      </c>
      <c r="H10" s="286">
        <f t="shared" ref="H10:H27" si="1">(D10*1000000)/O10</f>
        <v>15737.167603182164</v>
      </c>
      <c r="I10" s="280">
        <f t="shared" ref="I10:I26" si="2">(B10/$B$27)*$I$27</f>
        <v>5383.2830195781098</v>
      </c>
      <c r="J10" s="280">
        <f t="shared" ref="J10:J26" si="3">(C10/$C$27)*$J$27</f>
        <v>5928.6673058485139</v>
      </c>
      <c r="K10" s="281">
        <f t="shared" ref="K10:K26" si="4">(D10/$D$27)*$K$27</f>
        <v>7768.1115438977095</v>
      </c>
      <c r="L10"/>
      <c r="M10"/>
      <c r="N10" s="233" t="s">
        <v>169</v>
      </c>
      <c r="O10" s="233">
        <v>604368</v>
      </c>
      <c r="P10" s="233"/>
      <c r="Q10" s="233"/>
      <c r="R10" s="233"/>
      <c r="S10"/>
      <c r="T10" s="32"/>
      <c r="U10" s="32"/>
      <c r="V10" s="32"/>
      <c r="W10" s="32"/>
      <c r="X10" s="32"/>
      <c r="Y10" s="32"/>
      <c r="Z10" s="32"/>
      <c r="AA10" s="32"/>
      <c r="AB10" s="3"/>
      <c r="AC10" s="3"/>
      <c r="AD10" s="3"/>
      <c r="AE10" s="3"/>
      <c r="AF10" s="3"/>
      <c r="AG10" s="3"/>
    </row>
    <row r="11" spans="1:33" x14ac:dyDescent="0.2">
      <c r="A11" s="19" t="s">
        <v>11</v>
      </c>
      <c r="B11" s="275">
        <v>11085.5</v>
      </c>
      <c r="C11" s="275">
        <v>14584.1</v>
      </c>
      <c r="D11" s="305">
        <f t="shared" si="0"/>
        <v>20083.022089999991</v>
      </c>
      <c r="E11" s="275">
        <v>8268</v>
      </c>
      <c r="F11" s="283">
        <v>3582.8196200000007</v>
      </c>
      <c r="G11" s="283">
        <v>8232.2024699999911</v>
      </c>
      <c r="H11" s="286">
        <f t="shared" si="1"/>
        <v>30120.361464937094</v>
      </c>
      <c r="I11" s="280">
        <f t="shared" si="2"/>
        <v>12553.670596279348</v>
      </c>
      <c r="J11" s="280">
        <f t="shared" si="3"/>
        <v>13982.837967401723</v>
      </c>
      <c r="K11" s="281">
        <f t="shared" si="4"/>
        <v>16402.743271848569</v>
      </c>
      <c r="L11"/>
      <c r="M11"/>
      <c r="N11" s="233" t="s">
        <v>170</v>
      </c>
      <c r="O11" s="233">
        <v>666759</v>
      </c>
      <c r="P11" s="233"/>
      <c r="Q11" s="233"/>
      <c r="R11" s="233"/>
      <c r="S11"/>
      <c r="T11" s="32"/>
      <c r="U11" s="32"/>
      <c r="V11" s="32"/>
      <c r="W11" s="32"/>
      <c r="X11" s="32"/>
      <c r="Y11" s="32"/>
      <c r="Z11" s="32"/>
      <c r="AA11" s="32"/>
      <c r="AB11" s="3"/>
      <c r="AC11" s="3"/>
      <c r="AD11" s="3"/>
      <c r="AE11" s="3"/>
      <c r="AF11" s="3"/>
      <c r="AG11" s="3"/>
    </row>
    <row r="12" spans="1:33" x14ac:dyDescent="0.2">
      <c r="A12" s="19" t="s">
        <v>12</v>
      </c>
      <c r="B12" s="275">
        <v>194.5</v>
      </c>
      <c r="C12" s="275">
        <v>180.3</v>
      </c>
      <c r="D12" s="305">
        <f t="shared" si="0"/>
        <v>457.43586000000016</v>
      </c>
      <c r="E12" s="275">
        <v>150</v>
      </c>
      <c r="F12" s="283">
        <v>93.100579999999994</v>
      </c>
      <c r="G12" s="283">
        <v>214.33528000000015</v>
      </c>
      <c r="H12" s="286">
        <f t="shared" si="1"/>
        <v>2331.5962077577869</v>
      </c>
      <c r="I12" s="280">
        <f t="shared" si="2"/>
        <v>220.25970240190634</v>
      </c>
      <c r="J12" s="280">
        <f t="shared" si="3"/>
        <v>172.86673058485135</v>
      </c>
      <c r="K12" s="281">
        <f t="shared" si="4"/>
        <v>373.60925767508678</v>
      </c>
      <c r="L12"/>
      <c r="M12"/>
      <c r="N12" s="233" t="s">
        <v>171</v>
      </c>
      <c r="O12" s="233">
        <v>196190</v>
      </c>
      <c r="P12" s="233"/>
      <c r="Q12" s="233"/>
      <c r="R12" s="233"/>
      <c r="S12"/>
      <c r="T12" s="40"/>
      <c r="U12" s="40"/>
      <c r="V12" s="40"/>
      <c r="W12" s="40"/>
      <c r="X12" s="40"/>
      <c r="Y12" s="40"/>
      <c r="Z12" s="40"/>
      <c r="AA12" s="40"/>
      <c r="AB12" s="3"/>
      <c r="AC12" s="3"/>
      <c r="AD12" s="3"/>
      <c r="AE12" s="3"/>
      <c r="AF12" s="3"/>
      <c r="AG12" s="3"/>
    </row>
    <row r="13" spans="1:33" x14ac:dyDescent="0.2">
      <c r="A13" s="19" t="s">
        <v>13</v>
      </c>
      <c r="B13" s="275">
        <v>554.79999999999995</v>
      </c>
      <c r="C13" s="275">
        <v>614.4</v>
      </c>
      <c r="D13" s="305">
        <f t="shared" si="0"/>
        <v>984.87778999999989</v>
      </c>
      <c r="E13" s="275">
        <v>624</v>
      </c>
      <c r="F13" s="283">
        <v>157.11052999999998</v>
      </c>
      <c r="G13" s="283">
        <v>203.76725999999999</v>
      </c>
      <c r="H13" s="286">
        <f t="shared" si="1"/>
        <v>5197.8202861530826</v>
      </c>
      <c r="I13" s="280">
        <f t="shared" si="2"/>
        <v>628.27806114435805</v>
      </c>
      <c r="J13" s="280">
        <f t="shared" si="3"/>
        <v>589.0699904122722</v>
      </c>
      <c r="K13" s="281">
        <f t="shared" si="4"/>
        <v>804.3957463732288</v>
      </c>
      <c r="L13"/>
      <c r="M13"/>
      <c r="N13" s="233" t="s">
        <v>172</v>
      </c>
      <c r="O13" s="233">
        <v>189479</v>
      </c>
      <c r="P13" s="233"/>
      <c r="Q13" s="233"/>
      <c r="R13" s="233"/>
      <c r="S13"/>
      <c r="T13" s="40"/>
      <c r="U13" s="40"/>
      <c r="V13" s="40"/>
      <c r="W13" s="40"/>
      <c r="X13" s="40"/>
      <c r="Y13" s="40"/>
      <c r="Z13" s="40"/>
      <c r="AA13" s="40"/>
      <c r="AB13" s="3"/>
      <c r="AC13" s="3"/>
      <c r="AD13" s="3"/>
      <c r="AE13" s="3"/>
      <c r="AF13" s="3"/>
      <c r="AG13" s="3"/>
    </row>
    <row r="14" spans="1:33" x14ac:dyDescent="0.2">
      <c r="A14" s="19" t="s">
        <v>14</v>
      </c>
      <c r="B14" s="275">
        <v>1306.9000000000001</v>
      </c>
      <c r="C14" s="275">
        <v>1611.9</v>
      </c>
      <c r="D14" s="305">
        <f t="shared" si="0"/>
        <v>2586.4297099999999</v>
      </c>
      <c r="E14" s="275">
        <v>2323</v>
      </c>
      <c r="F14" s="283">
        <v>99.388200000000012</v>
      </c>
      <c r="G14" s="283">
        <v>164.04151000000005</v>
      </c>
      <c r="H14" s="286">
        <f t="shared" si="1"/>
        <v>9246.6938015258438</v>
      </c>
      <c r="I14" s="280">
        <f t="shared" si="2"/>
        <v>1479.9866584527067</v>
      </c>
      <c r="J14" s="280">
        <f t="shared" si="3"/>
        <v>1545.4458293384466</v>
      </c>
      <c r="K14" s="281">
        <f t="shared" si="4"/>
        <v>2112.4580918992433</v>
      </c>
      <c r="L14"/>
      <c r="M14"/>
      <c r="N14" s="233" t="s">
        <v>173</v>
      </c>
      <c r="O14" s="233">
        <v>279714</v>
      </c>
      <c r="P14" s="233"/>
      <c r="Q14" s="233"/>
      <c r="R14" s="233"/>
      <c r="S14"/>
      <c r="T14" s="40"/>
      <c r="U14" s="40"/>
      <c r="V14" s="40"/>
      <c r="W14" s="40"/>
      <c r="X14" s="40"/>
      <c r="Y14" s="40"/>
      <c r="Z14" s="40"/>
      <c r="AA14" s="40"/>
      <c r="AB14" s="3"/>
      <c r="AC14" s="3"/>
      <c r="AD14" s="3"/>
      <c r="AE14" s="3"/>
      <c r="AF14" s="3"/>
      <c r="AG14" s="3"/>
    </row>
    <row r="15" spans="1:33" x14ac:dyDescent="0.2">
      <c r="A15" s="19" t="s">
        <v>15</v>
      </c>
      <c r="B15" s="275">
        <v>851.6</v>
      </c>
      <c r="C15" s="275">
        <v>1288.9000000000001</v>
      </c>
      <c r="D15" s="305">
        <f t="shared" si="0"/>
        <v>1685.7112599999998</v>
      </c>
      <c r="E15" s="275">
        <v>1369</v>
      </c>
      <c r="F15" s="283">
        <v>194.91861999999998</v>
      </c>
      <c r="G15" s="283">
        <v>121.79263999999998</v>
      </c>
      <c r="H15" s="286">
        <f t="shared" si="1"/>
        <v>6823.4159353647865</v>
      </c>
      <c r="I15" s="280">
        <f t="shared" si="2"/>
        <v>964.38643992526204</v>
      </c>
      <c r="J15" s="280">
        <f t="shared" si="3"/>
        <v>1235.7622243528283</v>
      </c>
      <c r="K15" s="281">
        <f t="shared" si="4"/>
        <v>1376.7992139993896</v>
      </c>
      <c r="L15"/>
      <c r="M15"/>
      <c r="N15" s="233" t="s">
        <v>174</v>
      </c>
      <c r="O15" s="233">
        <v>247048</v>
      </c>
      <c r="P15" s="233"/>
      <c r="Q15" s="233"/>
      <c r="R15" s="233"/>
      <c r="S15"/>
      <c r="T15" s="32"/>
      <c r="U15" s="32"/>
      <c r="V15" s="32"/>
      <c r="W15" s="32"/>
      <c r="X15" s="32"/>
      <c r="Y15" s="32"/>
      <c r="Z15" s="32"/>
      <c r="AA15" s="32"/>
      <c r="AB15" s="3"/>
      <c r="AC15" s="3"/>
      <c r="AD15" s="3"/>
      <c r="AE15" s="3"/>
      <c r="AF15" s="3"/>
      <c r="AG15" s="3"/>
    </row>
    <row r="16" spans="1:33" x14ac:dyDescent="0.2">
      <c r="A16" s="19" t="s">
        <v>16</v>
      </c>
      <c r="B16" s="275">
        <v>604.70000000000005</v>
      </c>
      <c r="C16" s="275">
        <v>757.1</v>
      </c>
      <c r="D16" s="305">
        <f t="shared" si="0"/>
        <v>1199.6580300000001</v>
      </c>
      <c r="E16" s="275">
        <v>891</v>
      </c>
      <c r="F16" s="283">
        <v>92.582380000000001</v>
      </c>
      <c r="G16" s="283">
        <v>216.07565000000011</v>
      </c>
      <c r="H16" s="286">
        <f t="shared" si="1"/>
        <v>6922.1556544167288</v>
      </c>
      <c r="I16" s="280">
        <f t="shared" si="2"/>
        <v>684.78684854721223</v>
      </c>
      <c r="J16" s="280">
        <f t="shared" si="3"/>
        <v>725.88686481303921</v>
      </c>
      <c r="K16" s="281">
        <f t="shared" si="4"/>
        <v>979.8168120274978</v>
      </c>
      <c r="L16"/>
      <c r="M16"/>
      <c r="N16" s="233" t="s">
        <v>175</v>
      </c>
      <c r="O16" s="233">
        <v>173307</v>
      </c>
      <c r="P16" s="233"/>
      <c r="Q16" s="233"/>
      <c r="R16" s="233"/>
      <c r="S16"/>
      <c r="T16" s="32"/>
      <c r="U16" s="32"/>
      <c r="V16" s="32"/>
      <c r="W16" s="32"/>
      <c r="X16" s="32"/>
      <c r="Y16" s="32"/>
      <c r="Z16" s="32"/>
      <c r="AA16" s="32"/>
      <c r="AB16" s="3"/>
      <c r="AC16" s="3"/>
      <c r="AD16" s="3"/>
      <c r="AE16" s="3"/>
      <c r="AF16" s="3"/>
      <c r="AG16" s="3"/>
    </row>
    <row r="17" spans="1:33" x14ac:dyDescent="0.2">
      <c r="A17" s="22" t="s">
        <v>17</v>
      </c>
      <c r="B17" s="279">
        <v>951</v>
      </c>
      <c r="C17" s="279">
        <v>980.7</v>
      </c>
      <c r="D17" s="305">
        <f t="shared" si="0"/>
        <v>1747.7788899999998</v>
      </c>
      <c r="E17" s="275">
        <v>995</v>
      </c>
      <c r="F17" s="289">
        <v>254.02962000000002</v>
      </c>
      <c r="G17" s="289">
        <v>498.7492699999998</v>
      </c>
      <c r="H17" s="286">
        <f t="shared" si="1"/>
        <v>5911.7685121294526</v>
      </c>
      <c r="I17" s="280">
        <f t="shared" si="2"/>
        <v>1076.9510384792441</v>
      </c>
      <c r="J17" s="280">
        <f t="shared" si="3"/>
        <v>940.26845637583892</v>
      </c>
      <c r="K17" s="281">
        <f t="shared" si="4"/>
        <v>1427.4927498536883</v>
      </c>
      <c r="L17"/>
      <c r="M17"/>
      <c r="N17" s="271" t="s">
        <v>17</v>
      </c>
      <c r="O17" s="271">
        <v>295644</v>
      </c>
      <c r="P17" s="233" t="s">
        <v>176</v>
      </c>
      <c r="Q17" s="233">
        <v>116673</v>
      </c>
      <c r="R17" s="233"/>
      <c r="S17"/>
      <c r="T17" s="32"/>
      <c r="U17" s="32"/>
      <c r="V17" s="32"/>
      <c r="W17" s="32"/>
      <c r="X17" s="32"/>
      <c r="Y17" s="32"/>
      <c r="Z17" s="32"/>
      <c r="AA17" s="32"/>
      <c r="AB17" s="3"/>
      <c r="AC17" s="3"/>
      <c r="AD17" s="3"/>
      <c r="AE17" s="3"/>
      <c r="AF17" s="3"/>
      <c r="AG17" s="3"/>
    </row>
    <row r="18" spans="1:33" x14ac:dyDescent="0.2">
      <c r="A18" s="19" t="s">
        <v>18</v>
      </c>
      <c r="B18" s="275">
        <v>2037.9</v>
      </c>
      <c r="C18" s="275">
        <v>2117.1999999999998</v>
      </c>
      <c r="D18" s="305">
        <f t="shared" si="0"/>
        <v>3973.2487700000001</v>
      </c>
      <c r="E18" s="275">
        <v>2795</v>
      </c>
      <c r="F18" s="283">
        <v>319.84061999999994</v>
      </c>
      <c r="G18" s="283">
        <v>858.40815000000021</v>
      </c>
      <c r="H18" s="286">
        <f t="shared" si="1"/>
        <v>8417.4719293934213</v>
      </c>
      <c r="I18" s="280">
        <f t="shared" si="2"/>
        <v>2307.8007584824936</v>
      </c>
      <c r="J18" s="280">
        <f t="shared" si="3"/>
        <v>2029.9137104506226</v>
      </c>
      <c r="K18" s="281">
        <f t="shared" si="4"/>
        <v>3245.1380692325934</v>
      </c>
      <c r="L18"/>
      <c r="M18"/>
      <c r="N18" s="233" t="s">
        <v>178</v>
      </c>
      <c r="O18" s="233">
        <v>472024</v>
      </c>
      <c r="P18" s="233" t="s">
        <v>177</v>
      </c>
      <c r="Q18" s="233">
        <v>184116</v>
      </c>
      <c r="R18" s="233"/>
      <c r="S18"/>
      <c r="T18" s="32"/>
      <c r="U18" s="32"/>
      <c r="V18" s="32"/>
      <c r="W18" s="32"/>
      <c r="X18" s="32"/>
      <c r="Y18" s="32"/>
      <c r="Z18" s="32"/>
      <c r="AA18" s="32"/>
      <c r="AB18" s="3"/>
      <c r="AC18" s="3"/>
      <c r="AD18" s="3"/>
      <c r="AE18" s="3"/>
      <c r="AF18" s="3"/>
      <c r="AG18" s="3"/>
    </row>
    <row r="19" spans="1:33" x14ac:dyDescent="0.2">
      <c r="A19" s="19" t="s">
        <v>19</v>
      </c>
      <c r="B19" s="275">
        <v>4455</v>
      </c>
      <c r="C19" s="275">
        <v>5207.3999999999996</v>
      </c>
      <c r="D19" s="305">
        <f t="shared" si="0"/>
        <v>8361.7629099999976</v>
      </c>
      <c r="E19" s="275">
        <v>2540</v>
      </c>
      <c r="F19" s="283">
        <v>2253.2893300000005</v>
      </c>
      <c r="G19" s="283">
        <v>3568.4735799999971</v>
      </c>
      <c r="H19" s="286">
        <f t="shared" si="1"/>
        <v>16081.457546017693</v>
      </c>
      <c r="I19" s="280">
        <f t="shared" si="2"/>
        <v>5045.0230036015055</v>
      </c>
      <c r="J19" s="280">
        <f t="shared" si="3"/>
        <v>4992.7133269415135</v>
      </c>
      <c r="K19" s="281">
        <f t="shared" si="4"/>
        <v>6829.44278496262</v>
      </c>
      <c r="L19"/>
      <c r="M19"/>
      <c r="N19" s="233" t="s">
        <v>179</v>
      </c>
      <c r="O19" s="233">
        <v>519963</v>
      </c>
      <c r="P19" s="233"/>
      <c r="Q19" s="233"/>
      <c r="R19" s="233"/>
      <c r="S19"/>
      <c r="T19" s="32"/>
      <c r="U19" s="32"/>
      <c r="V19" s="32"/>
      <c r="W19" s="32"/>
      <c r="X19" s="32"/>
      <c r="Y19" s="32"/>
      <c r="Z19" s="32"/>
      <c r="AA19" s="32"/>
      <c r="AB19" s="3"/>
      <c r="AC19" s="3"/>
      <c r="AD19" s="3"/>
      <c r="AE19" s="3"/>
      <c r="AF19" s="3"/>
      <c r="AG19" s="3"/>
    </row>
    <row r="20" spans="1:33" x14ac:dyDescent="0.2">
      <c r="A20" s="19" t="s">
        <v>20</v>
      </c>
      <c r="B20" s="275">
        <v>279.60000000000002</v>
      </c>
      <c r="C20" s="275">
        <v>328.7</v>
      </c>
      <c r="D20" s="305">
        <f t="shared" si="0"/>
        <v>620.80187000000001</v>
      </c>
      <c r="E20" s="275">
        <v>475</v>
      </c>
      <c r="F20" s="283">
        <v>53.309979999999996</v>
      </c>
      <c r="G20" s="283">
        <v>92.491889999999998</v>
      </c>
      <c r="H20" s="286">
        <f t="shared" si="1"/>
        <v>5630.0389059184154</v>
      </c>
      <c r="I20" s="280">
        <f t="shared" si="2"/>
        <v>316.63039995667367</v>
      </c>
      <c r="J20" s="280">
        <f t="shared" si="3"/>
        <v>315.14860977948217</v>
      </c>
      <c r="K20" s="281">
        <f t="shared" si="4"/>
        <v>507.03791743394504</v>
      </c>
      <c r="L20"/>
      <c r="M20"/>
      <c r="N20" s="233" t="s">
        <v>180</v>
      </c>
      <c r="O20" s="233">
        <v>110266</v>
      </c>
      <c r="P20" s="233"/>
      <c r="Q20" s="233"/>
      <c r="R20" s="233"/>
      <c r="S20"/>
      <c r="T20" s="32"/>
      <c r="U20" s="32"/>
      <c r="V20" s="32"/>
      <c r="W20" s="32"/>
      <c r="X20" s="32"/>
      <c r="Y20" s="32"/>
      <c r="Z20" s="32"/>
      <c r="AA20" s="32"/>
      <c r="AB20" s="3"/>
      <c r="AC20" s="3"/>
      <c r="AD20" s="3"/>
      <c r="AE20" s="3"/>
      <c r="AF20" s="3"/>
      <c r="AG20" s="3"/>
    </row>
    <row r="21" spans="1:33" x14ac:dyDescent="0.2">
      <c r="A21" s="19" t="s">
        <v>21</v>
      </c>
      <c r="B21" s="275">
        <v>765.4</v>
      </c>
      <c r="C21" s="275">
        <v>748.5</v>
      </c>
      <c r="D21" s="305">
        <f t="shared" si="0"/>
        <v>1751.8410000000001</v>
      </c>
      <c r="E21" s="275">
        <v>1318</v>
      </c>
      <c r="F21" s="283">
        <v>166.81112999999999</v>
      </c>
      <c r="G21" s="283">
        <v>267.02987000000013</v>
      </c>
      <c r="H21" s="286">
        <f t="shared" si="1"/>
        <v>6579.0914621780585</v>
      </c>
      <c r="I21" s="280">
        <f t="shared" si="2"/>
        <v>866.77005767824744</v>
      </c>
      <c r="J21" s="280">
        <f t="shared" si="3"/>
        <v>717.64141898370076</v>
      </c>
      <c r="K21" s="281">
        <f t="shared" si="4"/>
        <v>1430.8104650448292</v>
      </c>
      <c r="L21"/>
      <c r="M21"/>
      <c r="N21" s="233" t="s">
        <v>181</v>
      </c>
      <c r="O21" s="233">
        <v>266274</v>
      </c>
      <c r="P21" s="233" t="s">
        <v>182</v>
      </c>
      <c r="Q21" s="233">
        <v>317363</v>
      </c>
      <c r="R21" s="233"/>
      <c r="S21"/>
      <c r="T21" s="32"/>
      <c r="U21" s="32"/>
      <c r="V21" s="32"/>
      <c r="W21" s="32"/>
      <c r="X21" s="32"/>
      <c r="Y21" s="32"/>
      <c r="Z21" s="32"/>
      <c r="AA21" s="32"/>
      <c r="AB21" s="3"/>
      <c r="AC21" s="3"/>
      <c r="AD21" s="3"/>
      <c r="AE21" s="3"/>
      <c r="AF21" s="3"/>
      <c r="AG21" s="3"/>
    </row>
    <row r="22" spans="1:33" x14ac:dyDescent="0.2">
      <c r="A22" s="19" t="s">
        <v>206</v>
      </c>
      <c r="B22" s="275">
        <v>6218</v>
      </c>
      <c r="C22" s="275">
        <v>7219.9</v>
      </c>
      <c r="D22" s="305">
        <f t="shared" si="0"/>
        <v>10848.027340000002</v>
      </c>
      <c r="E22" s="275">
        <v>3731</v>
      </c>
      <c r="F22" s="283">
        <v>2808.7341700000011</v>
      </c>
      <c r="G22" s="283">
        <v>4308.2931700000008</v>
      </c>
      <c r="H22" s="286">
        <f t="shared" si="1"/>
        <v>23863.006581668124</v>
      </c>
      <c r="I22" s="280">
        <f t="shared" si="2"/>
        <v>7041.51583308511</v>
      </c>
      <c r="J22" s="280">
        <f t="shared" si="3"/>
        <v>6922.243528283796</v>
      </c>
      <c r="K22" s="281">
        <f t="shared" si="4"/>
        <v>8860.0912087138186</v>
      </c>
      <c r="L22"/>
      <c r="M22"/>
      <c r="N22" s="233" t="s">
        <v>206</v>
      </c>
      <c r="O22" s="233">
        <f>Q21+Q22</f>
        <v>454596</v>
      </c>
      <c r="P22" s="233" t="s">
        <v>183</v>
      </c>
      <c r="Q22" s="233">
        <v>137233</v>
      </c>
      <c r="R22" s="233"/>
      <c r="S22"/>
      <c r="T22" s="32"/>
      <c r="U22" s="32"/>
      <c r="V22" s="32"/>
      <c r="W22" s="32"/>
      <c r="X22" s="32"/>
      <c r="Y22" s="32"/>
      <c r="Z22" s="32"/>
      <c r="AA22" s="32"/>
      <c r="AB22" s="3"/>
      <c r="AC22" s="3"/>
      <c r="AD22" s="3"/>
      <c r="AE22" s="3"/>
      <c r="AF22" s="3"/>
      <c r="AG22" s="3"/>
    </row>
    <row r="23" spans="1:33" x14ac:dyDescent="0.2">
      <c r="A23" s="19" t="s">
        <v>24</v>
      </c>
      <c r="B23" s="275">
        <v>420.1</v>
      </c>
      <c r="C23" s="275">
        <v>548.5</v>
      </c>
      <c r="D23" s="305">
        <f t="shared" si="0"/>
        <v>1154.63851</v>
      </c>
      <c r="E23" s="275">
        <v>558</v>
      </c>
      <c r="F23" s="280">
        <v>147.55550999999997</v>
      </c>
      <c r="G23" s="280">
        <v>449.08300000000003</v>
      </c>
      <c r="H23" s="286">
        <f t="shared" si="1"/>
        <v>4754.2204754885406</v>
      </c>
      <c r="I23" s="280">
        <f t="shared" si="2"/>
        <v>475.73830837553152</v>
      </c>
      <c r="J23" s="280">
        <f t="shared" si="3"/>
        <v>525.88686481303921</v>
      </c>
      <c r="K23" s="281">
        <f t="shared" si="4"/>
        <v>943.0472648212758</v>
      </c>
      <c r="L23"/>
      <c r="M23"/>
      <c r="N23" s="233" t="s">
        <v>184</v>
      </c>
      <c r="O23" s="233">
        <v>242866</v>
      </c>
      <c r="P23" s="233"/>
      <c r="Q23" s="233"/>
      <c r="R23" s="176"/>
      <c r="S23" s="32"/>
      <c r="T23" s="32"/>
      <c r="U23" s="32"/>
      <c r="V23" s="32"/>
      <c r="W23" s="32"/>
      <c r="X23" s="32"/>
      <c r="Y23" s="32"/>
      <c r="Z23" s="32"/>
      <c r="AA23" s="32"/>
      <c r="AB23" s="3"/>
      <c r="AC23" s="3"/>
      <c r="AD23" s="3"/>
      <c r="AE23" s="3"/>
      <c r="AF23" s="3"/>
      <c r="AG23" s="3"/>
    </row>
    <row r="24" spans="1:33" x14ac:dyDescent="0.2">
      <c r="A24" s="19" t="s">
        <v>25</v>
      </c>
      <c r="B24" s="275">
        <v>1549.1</v>
      </c>
      <c r="C24" s="275">
        <v>2050.6999999999998</v>
      </c>
      <c r="D24" s="305">
        <f t="shared" si="0"/>
        <v>3230.8419000000008</v>
      </c>
      <c r="E24" s="275">
        <v>470</v>
      </c>
      <c r="F24" s="280">
        <v>718.71676000000014</v>
      </c>
      <c r="G24" s="280">
        <v>2042.1251400000006</v>
      </c>
      <c r="H24" s="286">
        <f t="shared" si="1"/>
        <v>19506.145551584239</v>
      </c>
      <c r="I24" s="280">
        <f t="shared" si="2"/>
        <v>1754.2637788729726</v>
      </c>
      <c r="J24" s="280">
        <f t="shared" si="3"/>
        <v>1966.1553211888779</v>
      </c>
      <c r="K24" s="281">
        <f t="shared" si="4"/>
        <v>2638.7796617531617</v>
      </c>
      <c r="L24"/>
      <c r="M24"/>
      <c r="N24" s="233" t="s">
        <v>185</v>
      </c>
      <c r="O24" s="233">
        <v>165632</v>
      </c>
      <c r="P24" s="233"/>
      <c r="Q24" s="233"/>
      <c r="R24" s="176"/>
      <c r="S24" s="32"/>
      <c r="T24" s="32"/>
      <c r="U24" s="32"/>
      <c r="V24" s="32"/>
      <c r="W24" s="32"/>
      <c r="X24" s="32"/>
      <c r="Y24" s="32"/>
      <c r="Z24" s="32"/>
      <c r="AA24" s="32"/>
      <c r="AB24" s="3"/>
      <c r="AC24" s="3"/>
      <c r="AD24" s="3"/>
      <c r="AE24" s="3"/>
      <c r="AF24" s="3"/>
      <c r="AG24" s="3"/>
    </row>
    <row r="25" spans="1:33" x14ac:dyDescent="0.2">
      <c r="A25" s="22" t="s">
        <v>26</v>
      </c>
      <c r="B25" s="279">
        <v>76.599999999999994</v>
      </c>
      <c r="C25" s="279">
        <v>101.5</v>
      </c>
      <c r="D25" s="305">
        <f t="shared" si="0"/>
        <v>236.23383000000001</v>
      </c>
      <c r="E25" s="275">
        <v>83</v>
      </c>
      <c r="F25" s="280">
        <v>51.845910000000003</v>
      </c>
      <c r="G25" s="280">
        <v>101.38791999999999</v>
      </c>
      <c r="H25" s="286">
        <f t="shared" si="1"/>
        <v>3124.5794590304872</v>
      </c>
      <c r="I25" s="280">
        <f t="shared" si="2"/>
        <v>86.744952205583687</v>
      </c>
      <c r="J25" s="280">
        <f t="shared" si="3"/>
        <v>97.315436241610726</v>
      </c>
      <c r="K25" s="281">
        <f t="shared" si="4"/>
        <v>192.94321582930252</v>
      </c>
      <c r="L25"/>
      <c r="M25"/>
      <c r="N25" s="233" t="s">
        <v>186</v>
      </c>
      <c r="O25" s="271">
        <v>75605</v>
      </c>
      <c r="P25" s="233"/>
      <c r="Q25" s="233"/>
      <c r="R25" s="176"/>
      <c r="S25" s="32"/>
      <c r="T25" s="32"/>
      <c r="U25" s="32"/>
      <c r="V25" s="32"/>
      <c r="W25" s="32"/>
      <c r="X25" s="32"/>
      <c r="Y25" s="32"/>
      <c r="Z25" s="32"/>
      <c r="AA25" s="32"/>
      <c r="AB25" s="3"/>
      <c r="AC25" s="3"/>
      <c r="AD25" s="3"/>
      <c r="AE25" s="3"/>
      <c r="AF25" s="3"/>
      <c r="AG25" s="3"/>
    </row>
    <row r="26" spans="1:33" x14ac:dyDescent="0.2">
      <c r="A26" s="22" t="s">
        <v>27</v>
      </c>
      <c r="B26" s="304">
        <v>114.9</v>
      </c>
      <c r="C26" s="279">
        <v>111.72640000000003</v>
      </c>
      <c r="D26" s="305">
        <f t="shared" si="0"/>
        <v>113.61616000000001</v>
      </c>
      <c r="E26" s="276" t="s">
        <v>28</v>
      </c>
      <c r="F26" s="280">
        <v>71.098980000000012</v>
      </c>
      <c r="G26" s="280">
        <v>42.517179999999989</v>
      </c>
      <c r="H26" s="287" t="s">
        <v>28</v>
      </c>
      <c r="I26" s="280">
        <f t="shared" si="2"/>
        <v>130.11742830837554</v>
      </c>
      <c r="J26" s="280">
        <f t="shared" si="3"/>
        <v>107.12023010546501</v>
      </c>
      <c r="K26" s="281">
        <f t="shared" si="4"/>
        <v>92.795630839903708</v>
      </c>
      <c r="L26"/>
      <c r="M26"/>
      <c r="N26" s="271"/>
      <c r="O26" s="271"/>
      <c r="P26" s="233"/>
      <c r="Q26" s="233"/>
      <c r="R26" s="176"/>
      <c r="S26" s="32"/>
      <c r="T26" s="32"/>
      <c r="U26" s="32"/>
      <c r="V26" s="32"/>
      <c r="W26" s="32"/>
      <c r="X26" s="32"/>
      <c r="Y26" s="32"/>
      <c r="Z26" s="32"/>
      <c r="AA26" s="32"/>
      <c r="AB26" s="3"/>
      <c r="AC26" s="3"/>
      <c r="AD26" s="3"/>
      <c r="AE26" s="3"/>
      <c r="AF26" s="3"/>
      <c r="AG26" s="3"/>
    </row>
    <row r="27" spans="1:33" x14ac:dyDescent="0.2">
      <c r="A27" s="25" t="s">
        <v>29</v>
      </c>
      <c r="B27" s="278">
        <v>36929</v>
      </c>
      <c r="C27" s="278">
        <v>45440.4</v>
      </c>
      <c r="D27" s="277">
        <f t="shared" si="0"/>
        <v>69099.508679999984</v>
      </c>
      <c r="E27" s="277">
        <v>31990</v>
      </c>
      <c r="F27" s="277">
        <f>SUM(F9:F26)</f>
        <v>13787.526480000004</v>
      </c>
      <c r="G27" s="277">
        <f>SUM(G9:G26)</f>
        <v>23321.982199999988</v>
      </c>
      <c r="H27" s="288">
        <f t="shared" si="1"/>
        <v>13155.226046847403</v>
      </c>
      <c r="I27" s="277">
        <v>41819.9</v>
      </c>
      <c r="J27" s="277">
        <v>43567.018216682642</v>
      </c>
      <c r="K27" s="282">
        <v>56436.799999999996</v>
      </c>
      <c r="L27"/>
      <c r="M27"/>
      <c r="N27" s="233"/>
      <c r="O27" s="233">
        <f>SUM(O9:O26)</f>
        <v>5252628</v>
      </c>
      <c r="P27" s="233"/>
      <c r="Q27" s="233"/>
      <c r="R27" s="176"/>
      <c r="S27" s="32"/>
      <c r="T27" s="32"/>
      <c r="U27" s="32"/>
      <c r="V27" s="32"/>
      <c r="W27" s="32"/>
      <c r="X27" s="32"/>
      <c r="Y27" s="32"/>
      <c r="Z27" s="32"/>
      <c r="AA27" s="32"/>
      <c r="AB27" s="3"/>
      <c r="AC27" s="3"/>
      <c r="AD27" s="3"/>
      <c r="AE27" s="3"/>
      <c r="AF27" s="3"/>
      <c r="AG27" s="3"/>
    </row>
    <row r="28" spans="1:33" x14ac:dyDescent="0.2">
      <c r="A28" s="73"/>
      <c r="B28" s="45"/>
      <c r="C28" s="45"/>
      <c r="D28" s="45"/>
      <c r="E28" s="45"/>
      <c r="F28" s="45"/>
      <c r="G28" s="45"/>
      <c r="H28" s="359"/>
      <c r="I28" s="359"/>
      <c r="J28" s="359"/>
      <c r="K28" s="359"/>
      <c r="L28"/>
      <c r="M28"/>
      <c r="N28" s="233"/>
      <c r="O28" s="233"/>
      <c r="P28" s="233"/>
      <c r="Q28" s="233"/>
      <c r="R28" s="176"/>
      <c r="S28" s="32"/>
      <c r="AA28" s="32"/>
      <c r="AB28" s="3"/>
      <c r="AC28" s="3"/>
      <c r="AD28" s="3"/>
      <c r="AE28" s="3"/>
      <c r="AF28" s="3"/>
      <c r="AG28" s="3"/>
    </row>
    <row r="29" spans="1:33" x14ac:dyDescent="0.2">
      <c r="A29" s="169" t="s">
        <v>155</v>
      </c>
      <c r="B29" s="28"/>
      <c r="C29" s="28"/>
      <c r="D29" s="29"/>
      <c r="E29" s="28"/>
      <c r="F29" s="28"/>
      <c r="G29" s="28"/>
      <c r="H29" s="30"/>
      <c r="I29" s="28"/>
      <c r="J29" s="28"/>
      <c r="K29" s="21"/>
      <c r="L29" s="3"/>
      <c r="M29" s="3"/>
      <c r="N29" s="161"/>
      <c r="O29" s="161"/>
      <c r="P29" s="161"/>
      <c r="Q29" s="161"/>
      <c r="R29" s="176"/>
      <c r="S29" s="32"/>
      <c r="T29" s="32"/>
      <c r="U29" s="32"/>
      <c r="V29" s="32"/>
      <c r="W29" s="32"/>
      <c r="X29" s="32"/>
      <c r="Y29" s="32"/>
      <c r="Z29" s="32"/>
      <c r="AA29" s="32"/>
      <c r="AB29" s="3"/>
      <c r="AC29" s="3"/>
      <c r="AD29" s="3"/>
      <c r="AE29" s="3"/>
      <c r="AF29" s="3"/>
      <c r="AG29" s="3"/>
    </row>
    <row r="30" spans="1:33" x14ac:dyDescent="0.2">
      <c r="A30" s="169" t="s">
        <v>131</v>
      </c>
      <c r="B30" s="28"/>
      <c r="C30" s="28"/>
      <c r="D30" s="29"/>
      <c r="E30" s="28"/>
      <c r="F30" s="28"/>
      <c r="G30" s="28"/>
      <c r="H30" s="30"/>
      <c r="I30" s="28"/>
      <c r="J30" s="28"/>
      <c r="K30" s="21"/>
      <c r="L30" s="3"/>
      <c r="M30" s="3"/>
      <c r="N30" s="161"/>
      <c r="O30" s="161"/>
      <c r="P30" s="161"/>
      <c r="Q30" s="161"/>
      <c r="R30" s="176"/>
      <c r="S30" s="32"/>
      <c r="T30" s="32"/>
      <c r="U30" s="32"/>
      <c r="V30" s="32"/>
      <c r="W30" s="32"/>
      <c r="X30" s="32"/>
      <c r="Y30" s="32"/>
      <c r="Z30" s="32"/>
      <c r="AA30" s="32"/>
      <c r="AB30" s="3"/>
      <c r="AC30" s="3"/>
      <c r="AD30" s="3"/>
      <c r="AE30" s="3"/>
      <c r="AF30" s="3"/>
      <c r="AG30" s="3"/>
    </row>
    <row r="31" spans="1:33" x14ac:dyDescent="0.2">
      <c r="A31" s="52" t="s">
        <v>193</v>
      </c>
      <c r="B31" s="28"/>
      <c r="C31" s="28"/>
      <c r="D31" s="29"/>
      <c r="E31" s="28"/>
      <c r="F31" s="28"/>
      <c r="G31" s="28"/>
      <c r="H31" s="30"/>
      <c r="I31" s="28"/>
      <c r="J31" s="28"/>
      <c r="K31" s="21"/>
      <c r="L31" s="3"/>
      <c r="M31" s="3"/>
      <c r="N31" s="257"/>
      <c r="O31" s="257"/>
      <c r="P31" s="257"/>
      <c r="Q31" s="257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"/>
      <c r="AC31" s="3"/>
      <c r="AD31" s="3"/>
      <c r="AE31" s="3"/>
      <c r="AF31" s="3"/>
      <c r="AG31" s="3"/>
    </row>
    <row r="32" spans="1:33" x14ac:dyDescent="0.2">
      <c r="A32" s="208" t="s">
        <v>152</v>
      </c>
      <c r="B32" s="28"/>
      <c r="C32" s="28"/>
      <c r="D32" s="29"/>
      <c r="E32" s="28"/>
      <c r="F32" s="28"/>
      <c r="G32" s="28"/>
      <c r="H32" s="30"/>
      <c r="I32" s="28"/>
      <c r="J32" s="28"/>
      <c r="K32" s="21"/>
      <c r="L32" s="3"/>
      <c r="M32" s="3"/>
      <c r="N32" s="3"/>
      <c r="O32" s="3"/>
      <c r="P32" s="3"/>
      <c r="Q32" s="3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"/>
      <c r="AC32" s="3"/>
      <c r="AD32" s="3"/>
      <c r="AE32" s="3"/>
      <c r="AF32" s="3"/>
      <c r="AG32" s="3"/>
    </row>
    <row r="33" spans="1:33" x14ac:dyDescent="0.2">
      <c r="A33" s="31" t="s">
        <v>30</v>
      </c>
      <c r="B33" s="31"/>
      <c r="C33" s="31"/>
      <c r="D33" s="32"/>
      <c r="E33" s="33"/>
      <c r="F33" s="34"/>
      <c r="G33" s="34"/>
      <c r="H33" s="35"/>
      <c r="I33" s="31"/>
      <c r="J33" s="31"/>
      <c r="K33" s="3"/>
      <c r="L33" s="3"/>
      <c r="M33" s="3"/>
      <c r="N33" s="3"/>
      <c r="O33" s="3"/>
      <c r="P33" s="3"/>
      <c r="Q33" s="3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"/>
      <c r="AC33" s="3"/>
      <c r="AD33" s="3"/>
      <c r="AE33" s="3"/>
      <c r="AF33" s="3"/>
      <c r="AG33" s="3"/>
    </row>
    <row r="35" spans="1:33" customFormat="1" x14ac:dyDescent="0.2"/>
    <row r="36" spans="1:33" customFormat="1" x14ac:dyDescent="0.2"/>
    <row r="37" spans="1:33" customFormat="1" x14ac:dyDescent="0.2"/>
  </sheetData>
  <sortState ref="J34:N49">
    <sortCondition ref="N49:N51"/>
  </sortState>
  <mergeCells count="3">
    <mergeCell ref="B5:C5"/>
    <mergeCell ref="D5:H5"/>
    <mergeCell ref="I5:K5"/>
  </mergeCells>
  <pageMargins left="0.47244094488188981" right="0.2755905511811023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showRuler="0" zoomScaleNormal="100" zoomScaleSheetLayoutView="110" workbookViewId="0"/>
  </sheetViews>
  <sheetFormatPr baseColWidth="10" defaultColWidth="9.140625" defaultRowHeight="11.25" x14ac:dyDescent="0.2"/>
  <cols>
    <col min="1" max="1" width="19.42578125" style="32" customWidth="1"/>
    <col min="2" max="2" width="11.42578125" style="32" customWidth="1"/>
    <col min="3" max="9" width="10.85546875" style="32" customWidth="1"/>
    <col min="10" max="16" width="9.28515625" style="32" customWidth="1"/>
    <col min="17" max="16384" width="9.140625" style="32"/>
  </cols>
  <sheetData>
    <row r="1" spans="1:15" ht="12" x14ac:dyDescent="0.2">
      <c r="A1" s="1" t="s">
        <v>223</v>
      </c>
    </row>
    <row r="2" spans="1:15" s="40" customFormat="1" ht="18" x14ac:dyDescent="0.25">
      <c r="A2" s="4" t="s">
        <v>60</v>
      </c>
      <c r="B2" s="39"/>
      <c r="C2" s="39"/>
      <c r="D2" s="39"/>
      <c r="E2" s="39"/>
      <c r="F2" s="39"/>
      <c r="G2" s="39"/>
      <c r="H2" s="39"/>
      <c r="I2" s="39"/>
    </row>
    <row r="3" spans="1:15" s="40" customFormat="1" ht="15.75" x14ac:dyDescent="0.25">
      <c r="A3" s="8" t="s">
        <v>213</v>
      </c>
      <c r="B3" s="39"/>
      <c r="C3" s="39"/>
      <c r="D3" s="39"/>
      <c r="E3" s="39"/>
      <c r="F3" s="39"/>
      <c r="G3" s="39"/>
      <c r="H3" s="39"/>
      <c r="I3" s="39"/>
    </row>
    <row r="4" spans="1:15" ht="12.75" x14ac:dyDescent="0.2">
      <c r="A4" s="41"/>
      <c r="B4" s="41"/>
      <c r="C4" s="41"/>
      <c r="D4" s="41"/>
      <c r="E4" s="41"/>
      <c r="F4" s="41"/>
      <c r="G4" s="41"/>
      <c r="H4" s="41"/>
      <c r="I4" s="41"/>
      <c r="J4" s="42"/>
    </row>
    <row r="5" spans="1:15" ht="14.25" x14ac:dyDescent="0.2">
      <c r="A5" s="225"/>
      <c r="B5" s="43" t="s">
        <v>29</v>
      </c>
      <c r="C5" s="389" t="s">
        <v>145</v>
      </c>
      <c r="D5" s="390"/>
      <c r="E5" s="389" t="s">
        <v>31</v>
      </c>
      <c r="F5" s="390"/>
      <c r="G5" s="389" t="s">
        <v>188</v>
      </c>
      <c r="H5" s="390"/>
      <c r="I5" s="389" t="s">
        <v>32</v>
      </c>
      <c r="J5" s="391"/>
    </row>
    <row r="6" spans="1:15" ht="14.25" x14ac:dyDescent="0.2">
      <c r="A6" s="226" t="s">
        <v>8</v>
      </c>
      <c r="B6" s="43" t="s">
        <v>146</v>
      </c>
      <c r="C6" s="43" t="s">
        <v>146</v>
      </c>
      <c r="D6" s="43" t="s">
        <v>62</v>
      </c>
      <c r="E6" s="43" t="s">
        <v>146</v>
      </c>
      <c r="F6" s="43" t="s">
        <v>62</v>
      </c>
      <c r="G6" s="43" t="s">
        <v>146</v>
      </c>
      <c r="H6" s="43" t="s">
        <v>62</v>
      </c>
      <c r="I6" s="43" t="s">
        <v>146</v>
      </c>
      <c r="J6" s="44" t="s">
        <v>62</v>
      </c>
    </row>
    <row r="7" spans="1:15" ht="12.75" x14ac:dyDescent="0.2">
      <c r="A7" s="227" t="s">
        <v>9</v>
      </c>
      <c r="B7" s="332">
        <v>1340.9124999999999</v>
      </c>
      <c r="C7" s="332">
        <v>651.00300000000004</v>
      </c>
      <c r="D7" s="332">
        <v>48.549252840882609</v>
      </c>
      <c r="E7" s="332">
        <v>400.4</v>
      </c>
      <c r="F7" s="332">
        <v>29.860263067127796</v>
      </c>
      <c r="G7" s="332">
        <v>95.067999999999998</v>
      </c>
      <c r="H7" s="332">
        <v>7.0897989242400232</v>
      </c>
      <c r="I7" s="333">
        <v>194.44149999999999</v>
      </c>
      <c r="J7" s="333">
        <v>14.500685167749575</v>
      </c>
      <c r="K7" s="71"/>
      <c r="L7" s="49"/>
      <c r="M7" s="49"/>
      <c r="N7" s="49"/>
      <c r="O7" s="49"/>
    </row>
    <row r="8" spans="1:15" ht="12.75" x14ac:dyDescent="0.2">
      <c r="A8" s="19" t="s">
        <v>10</v>
      </c>
      <c r="B8" s="289">
        <v>9510.8748100000012</v>
      </c>
      <c r="C8" s="289">
        <v>3942.4028400000002</v>
      </c>
      <c r="D8" s="289">
        <v>41.451527002067643</v>
      </c>
      <c r="E8" s="289">
        <v>3456.6000000000004</v>
      </c>
      <c r="F8" s="289">
        <v>36.343659958236799</v>
      </c>
      <c r="G8" s="289">
        <v>261.27814999999998</v>
      </c>
      <c r="H8" s="289">
        <v>2.7471516050793223</v>
      </c>
      <c r="I8" s="297">
        <v>1850.5938200000001</v>
      </c>
      <c r="J8" s="297">
        <v>19.457661434616234</v>
      </c>
      <c r="K8" s="71"/>
      <c r="L8" s="49"/>
      <c r="M8" s="49"/>
      <c r="N8" s="49"/>
      <c r="O8" s="49"/>
    </row>
    <row r="9" spans="1:15" ht="12.75" x14ac:dyDescent="0.2">
      <c r="A9" s="19" t="s">
        <v>11</v>
      </c>
      <c r="B9" s="289">
        <v>19983.23864</v>
      </c>
      <c r="C9" s="289">
        <v>7277.6661599999998</v>
      </c>
      <c r="D9" s="289">
        <v>36.418852274688142</v>
      </c>
      <c r="E9" s="289">
        <v>10046.799999999999</v>
      </c>
      <c r="F9" s="289">
        <v>50.276134819756123</v>
      </c>
      <c r="G9" s="289">
        <v>1328.8516500000003</v>
      </c>
      <c r="H9" s="289">
        <v>6.6498312607850645</v>
      </c>
      <c r="I9" s="297">
        <v>1329.92083</v>
      </c>
      <c r="J9" s="297">
        <v>6.6551816447706704</v>
      </c>
      <c r="K9" s="71"/>
      <c r="L9" s="49"/>
      <c r="M9" s="49"/>
      <c r="N9" s="49"/>
      <c r="O9" s="49"/>
    </row>
    <row r="10" spans="1:15" ht="12.75" x14ac:dyDescent="0.2">
      <c r="A10" s="19" t="s">
        <v>12</v>
      </c>
      <c r="B10" s="289">
        <v>457.79809999999998</v>
      </c>
      <c r="C10" s="289">
        <v>105.66244</v>
      </c>
      <c r="D10" s="289">
        <v>23.080576350142127</v>
      </c>
      <c r="E10" s="289">
        <v>317.7</v>
      </c>
      <c r="F10" s="289">
        <v>69.397404663758977</v>
      </c>
      <c r="G10" s="289">
        <v>16.206939999999999</v>
      </c>
      <c r="H10" s="289">
        <v>3.5401938103281774</v>
      </c>
      <c r="I10" s="297">
        <v>18.228720000000003</v>
      </c>
      <c r="J10" s="297">
        <v>3.9818251757707173</v>
      </c>
      <c r="K10" s="71"/>
      <c r="L10" s="49"/>
      <c r="M10" s="49"/>
      <c r="N10" s="49"/>
      <c r="O10" s="49"/>
    </row>
    <row r="11" spans="1:15" ht="12.75" x14ac:dyDescent="0.2">
      <c r="A11" s="19" t="s">
        <v>13</v>
      </c>
      <c r="B11" s="289">
        <v>985.17208999999991</v>
      </c>
      <c r="C11" s="289">
        <v>392.87090000000001</v>
      </c>
      <c r="D11" s="289">
        <v>39.878403376206087</v>
      </c>
      <c r="E11" s="289">
        <v>380.9</v>
      </c>
      <c r="F11" s="289">
        <v>38.663295871485765</v>
      </c>
      <c r="G11" s="289">
        <v>60.255279999999999</v>
      </c>
      <c r="H11" s="289">
        <v>6.1162187410323412</v>
      </c>
      <c r="I11" s="297">
        <v>151.14590999999999</v>
      </c>
      <c r="J11" s="297">
        <v>15.342082011275817</v>
      </c>
      <c r="K11" s="71"/>
      <c r="L11" s="49"/>
      <c r="M11" s="49"/>
      <c r="N11" s="49"/>
      <c r="O11" s="49"/>
    </row>
    <row r="12" spans="1:15" ht="12.75" x14ac:dyDescent="0.2">
      <c r="A12" s="19" t="s">
        <v>14</v>
      </c>
      <c r="B12" s="289">
        <v>2586.4713000000002</v>
      </c>
      <c r="C12" s="289">
        <v>1752.1254000000001</v>
      </c>
      <c r="D12" s="289">
        <v>67.741923136746195</v>
      </c>
      <c r="E12" s="289">
        <v>416.70000000000005</v>
      </c>
      <c r="F12" s="289">
        <v>16.110752901066409</v>
      </c>
      <c r="G12" s="289">
        <v>95.53</v>
      </c>
      <c r="H12" s="289">
        <v>3.6934490632082402</v>
      </c>
      <c r="I12" s="297">
        <v>322.11590000000001</v>
      </c>
      <c r="J12" s="297">
        <v>12.453874898979162</v>
      </c>
      <c r="K12" s="71"/>
      <c r="L12" s="49"/>
      <c r="M12" s="49"/>
      <c r="N12" s="49"/>
      <c r="O12" s="49"/>
    </row>
    <row r="13" spans="1:15" ht="12.75" x14ac:dyDescent="0.2">
      <c r="A13" s="19" t="s">
        <v>15</v>
      </c>
      <c r="B13" s="289">
        <v>1685.8886400000004</v>
      </c>
      <c r="C13" s="289">
        <v>1173.9681100000003</v>
      </c>
      <c r="D13" s="289">
        <v>69.634973636218348</v>
      </c>
      <c r="E13" s="289">
        <v>347</v>
      </c>
      <c r="F13" s="289">
        <v>20.582616892180962</v>
      </c>
      <c r="G13" s="289">
        <v>99.473609999999994</v>
      </c>
      <c r="H13" s="289">
        <v>5.9003665864905512</v>
      </c>
      <c r="I13" s="297">
        <v>65.446920000000006</v>
      </c>
      <c r="J13" s="297">
        <v>3.8820428851101334</v>
      </c>
      <c r="K13" s="71"/>
      <c r="L13" s="49"/>
      <c r="M13" s="49"/>
      <c r="N13" s="49"/>
      <c r="O13" s="49"/>
    </row>
    <row r="14" spans="1:15" ht="12.75" x14ac:dyDescent="0.2">
      <c r="A14" s="19" t="s">
        <v>16</v>
      </c>
      <c r="B14" s="289">
        <v>1198.9904000000001</v>
      </c>
      <c r="C14" s="289">
        <v>747.56940000000009</v>
      </c>
      <c r="D14" s="289">
        <v>62.349907055135724</v>
      </c>
      <c r="E14" s="289">
        <v>330.3</v>
      </c>
      <c r="F14" s="289">
        <v>27.548177199750722</v>
      </c>
      <c r="G14" s="289">
        <v>50.150999999999996</v>
      </c>
      <c r="H14" s="289">
        <v>4.18276910307205</v>
      </c>
      <c r="I14" s="297">
        <v>70.970000000000013</v>
      </c>
      <c r="J14" s="297">
        <v>5.9191466420415049</v>
      </c>
      <c r="K14" s="71"/>
      <c r="L14" s="49"/>
      <c r="M14" s="49"/>
      <c r="N14" s="49"/>
      <c r="O14" s="49"/>
    </row>
    <row r="15" spans="1:15" ht="12.75" x14ac:dyDescent="0.2">
      <c r="A15" s="19" t="s">
        <v>17</v>
      </c>
      <c r="B15" s="289">
        <v>1747.7178200000001</v>
      </c>
      <c r="C15" s="289">
        <v>679.74599000000012</v>
      </c>
      <c r="D15" s="289">
        <v>38.89334892746016</v>
      </c>
      <c r="E15" s="289">
        <v>747.59999999999991</v>
      </c>
      <c r="F15" s="289">
        <v>42.775784022159819</v>
      </c>
      <c r="G15" s="289">
        <v>96.129229999999993</v>
      </c>
      <c r="H15" s="289">
        <v>5.5002717772826735</v>
      </c>
      <c r="I15" s="297">
        <v>224.24260000000001</v>
      </c>
      <c r="J15" s="297">
        <v>12.830595273097348</v>
      </c>
      <c r="K15" s="71"/>
      <c r="L15" s="49"/>
      <c r="M15" s="49"/>
      <c r="N15" s="49"/>
      <c r="O15" s="49"/>
    </row>
    <row r="16" spans="1:15" ht="12.75" x14ac:dyDescent="0.2">
      <c r="A16" s="19" t="s">
        <v>18</v>
      </c>
      <c r="B16" s="289">
        <v>3973.5163800000005</v>
      </c>
      <c r="C16" s="289">
        <v>2266.5678400000002</v>
      </c>
      <c r="D16" s="289">
        <v>57.04186476764945</v>
      </c>
      <c r="E16" s="289">
        <v>1058.8000000000002</v>
      </c>
      <c r="F16" s="289">
        <v>26.646423438173922</v>
      </c>
      <c r="G16" s="289">
        <v>279.4409</v>
      </c>
      <c r="H16" s="289">
        <v>7.0325845743713771</v>
      </c>
      <c r="I16" s="297">
        <v>368.70764000000003</v>
      </c>
      <c r="J16" s="297">
        <v>9.279127219805245</v>
      </c>
      <c r="K16" s="71"/>
      <c r="L16" s="49"/>
      <c r="M16" s="49"/>
      <c r="N16" s="49"/>
      <c r="O16" s="49"/>
    </row>
    <row r="17" spans="1:16" ht="12.75" x14ac:dyDescent="0.2">
      <c r="A17" s="19" t="s">
        <v>19</v>
      </c>
      <c r="B17" s="289">
        <v>8361.2909299999992</v>
      </c>
      <c r="C17" s="289">
        <v>2276.05242</v>
      </c>
      <c r="D17" s="289">
        <v>27.221303971538763</v>
      </c>
      <c r="E17" s="289">
        <v>5168</v>
      </c>
      <c r="F17" s="289">
        <v>61.808637485120975</v>
      </c>
      <c r="G17" s="289">
        <v>422.58760999999993</v>
      </c>
      <c r="H17" s="289">
        <v>5.05409527712726</v>
      </c>
      <c r="I17" s="297">
        <v>494.65089999999998</v>
      </c>
      <c r="J17" s="297">
        <v>5.9159632662130086</v>
      </c>
      <c r="K17" s="71"/>
      <c r="L17" s="49"/>
      <c r="M17" s="49"/>
      <c r="N17" s="49"/>
      <c r="O17" s="49"/>
    </row>
    <row r="18" spans="1:16" ht="12.75" x14ac:dyDescent="0.2">
      <c r="A18" s="19" t="s">
        <v>20</v>
      </c>
      <c r="B18" s="289">
        <v>622.33063000000004</v>
      </c>
      <c r="C18" s="289">
        <v>409.42307000000005</v>
      </c>
      <c r="D18" s="289">
        <v>65.788674100775026</v>
      </c>
      <c r="E18" s="289">
        <v>163.30000000000001</v>
      </c>
      <c r="F18" s="289">
        <v>26.240071133892286</v>
      </c>
      <c r="G18" s="289">
        <v>42.910970000000006</v>
      </c>
      <c r="H18" s="289">
        <v>6.8952045635291972</v>
      </c>
      <c r="I18" s="297">
        <v>6.6965900000000005</v>
      </c>
      <c r="J18" s="297">
        <v>1.0760502018035012</v>
      </c>
      <c r="K18" s="71"/>
      <c r="L18" s="49"/>
      <c r="M18" s="49"/>
      <c r="N18" s="49"/>
      <c r="O18" s="49"/>
    </row>
    <row r="19" spans="1:16" ht="12.75" x14ac:dyDescent="0.2">
      <c r="A19" s="19" t="s">
        <v>21</v>
      </c>
      <c r="B19" s="289">
        <v>1751.79528</v>
      </c>
      <c r="C19" s="289">
        <v>1139.75821</v>
      </c>
      <c r="D19" s="289">
        <v>65.062294836186567</v>
      </c>
      <c r="E19" s="289">
        <v>449.9</v>
      </c>
      <c r="F19" s="289">
        <v>25.68222469465724</v>
      </c>
      <c r="G19" s="289">
        <v>121.20108</v>
      </c>
      <c r="H19" s="289">
        <v>6.9186783058349146</v>
      </c>
      <c r="I19" s="297">
        <v>40.935990000000004</v>
      </c>
      <c r="J19" s="297">
        <v>2.3368021633212761</v>
      </c>
      <c r="K19" s="71"/>
      <c r="L19" s="49"/>
      <c r="M19" s="49"/>
      <c r="N19" s="49"/>
      <c r="O19" s="49"/>
    </row>
    <row r="20" spans="1:16" ht="12.75" x14ac:dyDescent="0.2">
      <c r="A20" s="19" t="s">
        <v>206</v>
      </c>
      <c r="B20" s="289">
        <v>10925.144710000002</v>
      </c>
      <c r="C20" s="289">
        <v>4263.9043300000003</v>
      </c>
      <c r="D20" s="289">
        <v>39.028355625323329</v>
      </c>
      <c r="E20" s="289">
        <v>5395.2000000000007</v>
      </c>
      <c r="F20" s="289">
        <v>49.383327573333347</v>
      </c>
      <c r="G20" s="289">
        <v>475.14837000000011</v>
      </c>
      <c r="H20" s="289">
        <v>4.3491265572444764</v>
      </c>
      <c r="I20" s="297">
        <v>790.89201000000003</v>
      </c>
      <c r="J20" s="297">
        <v>7.2391902440988334</v>
      </c>
      <c r="K20" s="71"/>
      <c r="L20" s="49"/>
      <c r="M20" s="49"/>
      <c r="N20" s="49"/>
      <c r="O20" s="49"/>
    </row>
    <row r="21" spans="1:16" ht="12.75" x14ac:dyDescent="0.2">
      <c r="A21" s="19" t="s">
        <v>24</v>
      </c>
      <c r="B21" s="289">
        <v>1154.6809799999999</v>
      </c>
      <c r="C21" s="289">
        <v>482.32576</v>
      </c>
      <c r="D21" s="289">
        <v>41.771343631207998</v>
      </c>
      <c r="E21" s="289">
        <v>594.09999999999991</v>
      </c>
      <c r="F21" s="289">
        <v>51.451440726078289</v>
      </c>
      <c r="G21" s="289">
        <v>59.400939999999999</v>
      </c>
      <c r="H21" s="289">
        <v>5.1443594403018578</v>
      </c>
      <c r="I21" s="297">
        <v>18.854280000000003</v>
      </c>
      <c r="J21" s="297">
        <v>1.6328562024118563</v>
      </c>
      <c r="K21" s="71"/>
      <c r="L21" s="49"/>
      <c r="M21" s="49"/>
      <c r="N21" s="49"/>
      <c r="O21" s="49"/>
    </row>
    <row r="22" spans="1:16" ht="12.75" x14ac:dyDescent="0.2">
      <c r="A22" s="19" t="s">
        <v>25</v>
      </c>
      <c r="B22" s="289">
        <v>3230.2102500000001</v>
      </c>
      <c r="C22" s="289">
        <v>412.78603999999996</v>
      </c>
      <c r="D22" s="289">
        <v>12.778921743561428</v>
      </c>
      <c r="E22" s="289">
        <v>2549.3000000000002</v>
      </c>
      <c r="F22" s="289">
        <v>78.920559427981502</v>
      </c>
      <c r="G22" s="289">
        <v>97.850220000000022</v>
      </c>
      <c r="H22" s="289">
        <v>3.0292213951088791</v>
      </c>
      <c r="I22" s="297">
        <v>170.27399</v>
      </c>
      <c r="J22" s="297">
        <v>5.2712974333481846</v>
      </c>
      <c r="K22" s="71"/>
      <c r="L22" s="49"/>
      <c r="M22" s="49"/>
      <c r="N22" s="49"/>
      <c r="O22" s="49"/>
    </row>
    <row r="23" spans="1:16" s="40" customFormat="1" ht="12.75" x14ac:dyDescent="0.2">
      <c r="A23" s="22" t="s">
        <v>26</v>
      </c>
      <c r="B23" s="289">
        <v>236.39514</v>
      </c>
      <c r="C23" s="289">
        <v>70.220169999999996</v>
      </c>
      <c r="D23" s="289">
        <v>29.704574298777885</v>
      </c>
      <c r="E23" s="289">
        <v>148.69999999999999</v>
      </c>
      <c r="F23" s="289">
        <v>62.903154438792605</v>
      </c>
      <c r="G23" s="289">
        <v>14.177030000000002</v>
      </c>
      <c r="H23" s="289">
        <v>5.9971748996193419</v>
      </c>
      <c r="I23" s="297">
        <v>3.2979400000000005</v>
      </c>
      <c r="J23" s="297">
        <v>1.3950963628101662</v>
      </c>
      <c r="K23" s="23"/>
      <c r="L23" s="49"/>
      <c r="M23" s="49"/>
      <c r="N23" s="49"/>
      <c r="O23" s="49"/>
    </row>
    <row r="24" spans="1:16" s="40" customFormat="1" ht="12.75" x14ac:dyDescent="0.2">
      <c r="A24" s="22" t="s">
        <v>27</v>
      </c>
      <c r="B24" s="289">
        <v>113.56272000000001</v>
      </c>
      <c r="C24" s="289">
        <v>2.9454400000000005</v>
      </c>
      <c r="D24" s="289">
        <v>2.593668062899515</v>
      </c>
      <c r="E24" s="289">
        <v>107</v>
      </c>
      <c r="F24" s="289">
        <v>94.221061277855966</v>
      </c>
      <c r="G24" s="289">
        <v>0.60589999999999999</v>
      </c>
      <c r="H24" s="289">
        <v>0.53353776661918628</v>
      </c>
      <c r="I24" s="297">
        <v>3.0113799999999999</v>
      </c>
      <c r="J24" s="297">
        <v>2.6517328926253261</v>
      </c>
      <c r="K24" s="23"/>
      <c r="L24" s="49"/>
      <c r="M24" s="49"/>
      <c r="N24" s="49"/>
      <c r="O24" s="49"/>
    </row>
    <row r="25" spans="1:16" ht="12.75" x14ac:dyDescent="0.2">
      <c r="A25" s="25" t="s">
        <v>29</v>
      </c>
      <c r="B25" s="334">
        <v>69176</v>
      </c>
      <c r="C25" s="334">
        <v>27435</v>
      </c>
      <c r="D25" s="334">
        <v>39.659708569446053</v>
      </c>
      <c r="E25" s="334">
        <v>32076</v>
      </c>
      <c r="F25" s="334">
        <v>46.36868278015497</v>
      </c>
      <c r="G25" s="334">
        <v>3547</v>
      </c>
      <c r="H25" s="334">
        <v>5.1275008673528388</v>
      </c>
      <c r="I25" s="334">
        <v>6118</v>
      </c>
      <c r="J25" s="335">
        <v>8.8441077830461428</v>
      </c>
      <c r="K25" s="337"/>
      <c r="L25" s="338"/>
      <c r="M25" s="338"/>
      <c r="N25" s="338"/>
      <c r="O25" s="338"/>
      <c r="P25" s="40"/>
    </row>
    <row r="26" spans="1:16" ht="12.75" x14ac:dyDescent="0.2">
      <c r="A26" s="39"/>
      <c r="B26" s="336"/>
      <c r="C26" s="336"/>
      <c r="D26" s="336"/>
      <c r="E26" s="336"/>
      <c r="F26" s="336"/>
      <c r="G26" s="336"/>
      <c r="H26" s="336"/>
      <c r="I26" s="336"/>
      <c r="J26" s="75"/>
    </row>
    <row r="27" spans="1:16" ht="12.75" x14ac:dyDescent="0.2">
      <c r="A27" s="208" t="s">
        <v>190</v>
      </c>
      <c r="B27" s="336"/>
      <c r="C27" s="336"/>
      <c r="D27" s="336"/>
      <c r="E27" s="336"/>
      <c r="F27" s="336"/>
      <c r="G27" s="336"/>
      <c r="H27" s="336"/>
      <c r="I27" s="336"/>
      <c r="J27" s="75"/>
    </row>
    <row r="28" spans="1:16" ht="12.75" x14ac:dyDescent="0.2">
      <c r="A28" s="208" t="s">
        <v>152</v>
      </c>
      <c r="B28" s="336"/>
      <c r="C28" s="336"/>
      <c r="D28" s="336"/>
      <c r="E28" s="336"/>
      <c r="F28" s="336"/>
      <c r="G28" s="336"/>
      <c r="H28" s="336"/>
      <c r="I28" s="336"/>
      <c r="J28" s="75"/>
    </row>
    <row r="29" spans="1:16" x14ac:dyDescent="0.2">
      <c r="A29" s="388" t="s">
        <v>189</v>
      </c>
      <c r="B29" s="388"/>
      <c r="C29" s="388"/>
      <c r="D29" s="388"/>
      <c r="E29" s="388"/>
      <c r="F29" s="388"/>
      <c r="G29" s="388"/>
      <c r="H29" s="175"/>
    </row>
    <row r="30" spans="1:16" x14ac:dyDescent="0.2">
      <c r="A30" s="31" t="s">
        <v>30</v>
      </c>
    </row>
  </sheetData>
  <mergeCells count="5">
    <mergeCell ref="A29:G29"/>
    <mergeCell ref="C5:D5"/>
    <mergeCell ref="E5:F5"/>
    <mergeCell ref="G5:H5"/>
    <mergeCell ref="I5:J5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"/>
  <sheetViews>
    <sheetView showGridLines="0" workbookViewId="0"/>
  </sheetViews>
  <sheetFormatPr baseColWidth="10" defaultRowHeight="12.75" x14ac:dyDescent="0.2"/>
  <cols>
    <col min="1" max="1" width="20.5703125" customWidth="1"/>
    <col min="2" max="2" width="14.7109375" customWidth="1"/>
    <col min="3" max="3" width="11.5703125" customWidth="1"/>
    <col min="4" max="4" width="8.28515625" bestFit="1" customWidth="1"/>
    <col min="5" max="5" width="11.5703125" customWidth="1"/>
    <col min="6" max="6" width="8.28515625" bestFit="1" customWidth="1"/>
    <col min="7" max="7" width="11.5703125" customWidth="1"/>
    <col min="8" max="8" width="8.28515625" bestFit="1" customWidth="1"/>
  </cols>
  <sheetData>
    <row r="1" spans="1:8" x14ac:dyDescent="0.2">
      <c r="A1" s="1" t="s">
        <v>221</v>
      </c>
      <c r="B1" s="2"/>
      <c r="C1" s="2"/>
      <c r="D1" s="2"/>
      <c r="E1" s="2"/>
      <c r="F1" s="2"/>
      <c r="G1" s="2"/>
      <c r="H1" s="2"/>
    </row>
    <row r="2" spans="1:8" ht="18" x14ac:dyDescent="0.25">
      <c r="A2" s="4" t="s">
        <v>61</v>
      </c>
      <c r="B2" s="2"/>
      <c r="C2" s="2"/>
      <c r="D2" s="2"/>
      <c r="E2" s="2"/>
      <c r="F2" s="2"/>
      <c r="G2" s="2"/>
      <c r="H2" s="5"/>
    </row>
    <row r="3" spans="1:8" ht="15.75" x14ac:dyDescent="0.25">
      <c r="A3" s="6" t="s">
        <v>214</v>
      </c>
      <c r="B3" s="7"/>
      <c r="C3" s="7"/>
      <c r="D3" s="7"/>
      <c r="E3" s="7"/>
      <c r="F3" s="7"/>
      <c r="G3" s="7"/>
      <c r="H3" s="7"/>
    </row>
    <row r="4" spans="1:8" ht="15.75" x14ac:dyDescent="0.25">
      <c r="A4" s="8"/>
      <c r="B4" s="9"/>
      <c r="C4" s="9"/>
      <c r="D4" s="9"/>
      <c r="E4" s="9"/>
      <c r="F4" s="9"/>
      <c r="G4" s="9"/>
      <c r="H4" s="9"/>
    </row>
    <row r="5" spans="1:8" ht="15.75" customHeight="1" x14ac:dyDescent="0.2">
      <c r="A5" s="10"/>
      <c r="B5" s="11" t="s">
        <v>98</v>
      </c>
      <c r="C5" s="392" t="s">
        <v>145</v>
      </c>
      <c r="D5" s="393"/>
      <c r="E5" s="392" t="s">
        <v>48</v>
      </c>
      <c r="F5" s="393"/>
      <c r="G5" s="392" t="s">
        <v>49</v>
      </c>
      <c r="H5" s="394"/>
    </row>
    <row r="6" spans="1:8" ht="13.5" customHeight="1" x14ac:dyDescent="0.2">
      <c r="A6" s="12"/>
      <c r="B6" s="13" t="s">
        <v>99</v>
      </c>
      <c r="C6" s="14"/>
      <c r="D6" s="104"/>
      <c r="E6" s="14"/>
      <c r="F6" s="104"/>
      <c r="G6" s="395"/>
      <c r="H6" s="396"/>
    </row>
    <row r="7" spans="1:8" ht="13.5" customHeight="1" x14ac:dyDescent="0.2">
      <c r="A7" s="15" t="s">
        <v>8</v>
      </c>
      <c r="B7" s="16"/>
      <c r="C7" s="16" t="s">
        <v>4</v>
      </c>
      <c r="D7" s="16" t="s">
        <v>62</v>
      </c>
      <c r="E7" s="16" t="s">
        <v>4</v>
      </c>
      <c r="F7" s="16" t="s">
        <v>62</v>
      </c>
      <c r="G7" s="17" t="s">
        <v>4</v>
      </c>
      <c r="H7" s="17" t="s">
        <v>62</v>
      </c>
    </row>
    <row r="8" spans="1:8" x14ac:dyDescent="0.2">
      <c r="A8" s="19" t="s">
        <v>9</v>
      </c>
      <c r="B8" s="305">
        <f>SUM(C8,E8,G8)</f>
        <v>400.4</v>
      </c>
      <c r="C8" s="305">
        <v>67</v>
      </c>
      <c r="D8" s="296">
        <f>+C8/$B8*100</f>
        <v>16.733266733266731</v>
      </c>
      <c r="E8" s="378">
        <v>170.1</v>
      </c>
      <c r="F8" s="306">
        <f>+E8/$B8*100</f>
        <v>42.482517482517487</v>
      </c>
      <c r="G8" s="295">
        <v>163.30000000000001</v>
      </c>
      <c r="H8" s="296">
        <f>+G8/$B8*100</f>
        <v>40.784215784215789</v>
      </c>
    </row>
    <row r="9" spans="1:8" x14ac:dyDescent="0.2">
      <c r="A9" s="19" t="s">
        <v>10</v>
      </c>
      <c r="B9" s="305">
        <f t="shared" ref="B9:B25" si="0">SUM(C9,E9,G9)</f>
        <v>3456.6000000000004</v>
      </c>
      <c r="C9" s="305">
        <v>122</v>
      </c>
      <c r="D9" s="296">
        <f t="shared" ref="D9:D26" si="1">+C9/$B9*100</f>
        <v>3.5294798356766766</v>
      </c>
      <c r="E9" s="379">
        <v>1669.7</v>
      </c>
      <c r="F9" s="283">
        <f t="shared" ref="F9:F26" si="2">+E9/$B9*100</f>
        <v>48.304692472371691</v>
      </c>
      <c r="G9" s="320">
        <v>1664.9</v>
      </c>
      <c r="H9" s="297">
        <f t="shared" ref="H9:H26" si="3">+G9/$B9*100</f>
        <v>48.165827691951627</v>
      </c>
    </row>
    <row r="10" spans="1:8" x14ac:dyDescent="0.2">
      <c r="A10" s="19" t="s">
        <v>11</v>
      </c>
      <c r="B10" s="305">
        <f t="shared" si="0"/>
        <v>10046.799999999999</v>
      </c>
      <c r="C10" s="305">
        <v>246</v>
      </c>
      <c r="D10" s="296">
        <f t="shared" si="1"/>
        <v>2.4485408289206516</v>
      </c>
      <c r="E10" s="379">
        <v>2566.3000000000002</v>
      </c>
      <c r="F10" s="283">
        <f t="shared" si="2"/>
        <v>25.543456623004346</v>
      </c>
      <c r="G10" s="320">
        <v>7234.5</v>
      </c>
      <c r="H10" s="297">
        <f t="shared" si="3"/>
        <v>72.008002548075012</v>
      </c>
    </row>
    <row r="11" spans="1:8" x14ac:dyDescent="0.2">
      <c r="A11" s="19" t="s">
        <v>12</v>
      </c>
      <c r="B11" s="305">
        <f t="shared" si="0"/>
        <v>317.7</v>
      </c>
      <c r="C11" s="305">
        <v>24</v>
      </c>
      <c r="D11" s="296">
        <f t="shared" si="1"/>
        <v>7.5542965061378657</v>
      </c>
      <c r="E11" s="379">
        <v>86.2</v>
      </c>
      <c r="F11" s="283">
        <f t="shared" si="2"/>
        <v>27.132514951211839</v>
      </c>
      <c r="G11" s="320">
        <v>207.5</v>
      </c>
      <c r="H11" s="297">
        <f t="shared" si="3"/>
        <v>65.313188542650309</v>
      </c>
    </row>
    <row r="12" spans="1:8" x14ac:dyDescent="0.2">
      <c r="A12" s="19" t="s">
        <v>13</v>
      </c>
      <c r="B12" s="305">
        <f t="shared" si="0"/>
        <v>380.9</v>
      </c>
      <c r="C12" s="305">
        <v>80</v>
      </c>
      <c r="D12" s="296">
        <f t="shared" si="1"/>
        <v>21.002887897085852</v>
      </c>
      <c r="E12" s="379">
        <v>102.4</v>
      </c>
      <c r="F12" s="283">
        <f t="shared" si="2"/>
        <v>26.883696508269889</v>
      </c>
      <c r="G12" s="320">
        <v>198.5</v>
      </c>
      <c r="H12" s="297">
        <f t="shared" si="3"/>
        <v>52.113415594644266</v>
      </c>
    </row>
    <row r="13" spans="1:8" x14ac:dyDescent="0.2">
      <c r="A13" s="19" t="s">
        <v>14</v>
      </c>
      <c r="B13" s="305">
        <f t="shared" si="0"/>
        <v>416.70000000000005</v>
      </c>
      <c r="C13" s="305">
        <v>166</v>
      </c>
      <c r="D13" s="296">
        <f t="shared" si="1"/>
        <v>39.836813054955599</v>
      </c>
      <c r="E13" s="379">
        <v>91.3</v>
      </c>
      <c r="F13" s="283">
        <f t="shared" si="2"/>
        <v>21.910247180225578</v>
      </c>
      <c r="G13" s="320">
        <v>159.4</v>
      </c>
      <c r="H13" s="297">
        <f t="shared" si="3"/>
        <v>38.252939764818812</v>
      </c>
    </row>
    <row r="14" spans="1:8" x14ac:dyDescent="0.2">
      <c r="A14" s="19" t="s">
        <v>15</v>
      </c>
      <c r="B14" s="305">
        <f t="shared" si="0"/>
        <v>347</v>
      </c>
      <c r="C14" s="305">
        <v>47</v>
      </c>
      <c r="D14" s="296">
        <f t="shared" si="1"/>
        <v>13.544668587896252</v>
      </c>
      <c r="E14" s="379">
        <v>179.2</v>
      </c>
      <c r="F14" s="283">
        <f t="shared" si="2"/>
        <v>51.642651296829968</v>
      </c>
      <c r="G14" s="320">
        <v>120.8</v>
      </c>
      <c r="H14" s="297">
        <f t="shared" si="3"/>
        <v>34.812680115273778</v>
      </c>
    </row>
    <row r="15" spans="1:8" x14ac:dyDescent="0.2">
      <c r="A15" s="19" t="s">
        <v>16</v>
      </c>
      <c r="B15" s="305">
        <f t="shared" si="0"/>
        <v>330.3</v>
      </c>
      <c r="C15" s="305">
        <v>46</v>
      </c>
      <c r="D15" s="296">
        <f t="shared" si="1"/>
        <v>13.926733272782318</v>
      </c>
      <c r="E15" s="379">
        <v>72.400000000000006</v>
      </c>
      <c r="F15" s="283">
        <f t="shared" si="2"/>
        <v>21.91946715107478</v>
      </c>
      <c r="G15" s="320">
        <v>211.9</v>
      </c>
      <c r="H15" s="297">
        <f t="shared" si="3"/>
        <v>64.153799576142902</v>
      </c>
    </row>
    <row r="16" spans="1:8" x14ac:dyDescent="0.2">
      <c r="A16" s="19" t="s">
        <v>17</v>
      </c>
      <c r="B16" s="305">
        <f t="shared" si="0"/>
        <v>747.59999999999991</v>
      </c>
      <c r="C16" s="305">
        <v>59</v>
      </c>
      <c r="D16" s="339">
        <f t="shared" si="1"/>
        <v>7.8919208132691292</v>
      </c>
      <c r="E16" s="325">
        <v>211.4</v>
      </c>
      <c r="F16" s="307">
        <f t="shared" si="2"/>
        <v>28.277153558052436</v>
      </c>
      <c r="G16" s="298">
        <v>477.2</v>
      </c>
      <c r="H16" s="298">
        <f t="shared" si="3"/>
        <v>63.83092562867845</v>
      </c>
    </row>
    <row r="17" spans="1:11" s="243" customFormat="1" x14ac:dyDescent="0.2">
      <c r="A17" s="19" t="s">
        <v>18</v>
      </c>
      <c r="B17" s="305">
        <f t="shared" si="0"/>
        <v>1058.8000000000002</v>
      </c>
      <c r="C17" s="305">
        <v>96</v>
      </c>
      <c r="D17" s="339">
        <f t="shared" ref="D17" si="4">+C17/$B17*100</f>
        <v>9.066868152625613</v>
      </c>
      <c r="E17" s="325">
        <v>193.1</v>
      </c>
      <c r="F17" s="325">
        <f t="shared" ref="F17" si="5">+E17/$B17*100</f>
        <v>18.237627502833391</v>
      </c>
      <c r="G17" s="298">
        <v>769.7</v>
      </c>
      <c r="H17" s="298">
        <f t="shared" ref="H17" si="6">+G17/$B17*100</f>
        <v>72.695504344540979</v>
      </c>
    </row>
    <row r="18" spans="1:11" x14ac:dyDescent="0.2">
      <c r="A18" s="19" t="s">
        <v>19</v>
      </c>
      <c r="B18" s="305">
        <f t="shared" si="0"/>
        <v>5168</v>
      </c>
      <c r="C18" s="305">
        <v>99</v>
      </c>
      <c r="D18" s="296">
        <f t="shared" si="1"/>
        <v>1.9156346749226005</v>
      </c>
      <c r="E18" s="379">
        <v>1858.8</v>
      </c>
      <c r="F18" s="283">
        <f t="shared" si="2"/>
        <v>35.967492260061917</v>
      </c>
      <c r="G18" s="320">
        <v>3210.2</v>
      </c>
      <c r="H18" s="297">
        <f t="shared" si="3"/>
        <v>62.116873065015476</v>
      </c>
    </row>
    <row r="19" spans="1:11" x14ac:dyDescent="0.2">
      <c r="A19" s="19" t="s">
        <v>20</v>
      </c>
      <c r="B19" s="305">
        <f t="shared" si="0"/>
        <v>163.30000000000001</v>
      </c>
      <c r="C19" s="305">
        <v>29</v>
      </c>
      <c r="D19" s="296">
        <f t="shared" si="1"/>
        <v>17.758726270667484</v>
      </c>
      <c r="E19" s="379">
        <v>46.8</v>
      </c>
      <c r="F19" s="283">
        <f t="shared" si="2"/>
        <v>28.658909981628899</v>
      </c>
      <c r="G19" s="320">
        <v>87.5</v>
      </c>
      <c r="H19" s="297">
        <f t="shared" si="3"/>
        <v>53.58236374770361</v>
      </c>
    </row>
    <row r="20" spans="1:11" x14ac:dyDescent="0.2">
      <c r="A20" s="19" t="s">
        <v>21</v>
      </c>
      <c r="B20" s="305">
        <f t="shared" si="0"/>
        <v>449.9</v>
      </c>
      <c r="C20" s="305">
        <v>73</v>
      </c>
      <c r="D20" s="296">
        <f t="shared" si="1"/>
        <v>16.225827961769284</v>
      </c>
      <c r="E20" s="379">
        <v>120.7</v>
      </c>
      <c r="F20" s="283">
        <f t="shared" si="2"/>
        <v>26.82818404089798</v>
      </c>
      <c r="G20" s="320">
        <v>256.2</v>
      </c>
      <c r="H20" s="297">
        <f t="shared" si="3"/>
        <v>56.945987997332736</v>
      </c>
    </row>
    <row r="21" spans="1:11" x14ac:dyDescent="0.2">
      <c r="A21" s="19" t="s">
        <v>206</v>
      </c>
      <c r="B21" s="305">
        <f t="shared" si="0"/>
        <v>5395.2000000000007</v>
      </c>
      <c r="C21" s="305">
        <v>155</v>
      </c>
      <c r="D21" s="296">
        <f t="shared" si="1"/>
        <v>2.8729240806642942</v>
      </c>
      <c r="E21" s="379">
        <v>1512.4</v>
      </c>
      <c r="F21" s="283">
        <f t="shared" si="2"/>
        <v>28.03232502965599</v>
      </c>
      <c r="G21" s="320">
        <v>3727.8</v>
      </c>
      <c r="H21" s="297">
        <f t="shared" si="3"/>
        <v>69.094750889679716</v>
      </c>
    </row>
    <row r="22" spans="1:11" x14ac:dyDescent="0.2">
      <c r="A22" s="19" t="s">
        <v>24</v>
      </c>
      <c r="B22" s="305">
        <f t="shared" si="0"/>
        <v>594.09999999999991</v>
      </c>
      <c r="C22" s="305">
        <v>40</v>
      </c>
      <c r="D22" s="296">
        <f t="shared" si="1"/>
        <v>6.7328732536610012</v>
      </c>
      <c r="E22" s="379">
        <v>128.19999999999999</v>
      </c>
      <c r="F22" s="280">
        <f t="shared" si="2"/>
        <v>21.578858777983505</v>
      </c>
      <c r="G22" s="281">
        <v>425.9</v>
      </c>
      <c r="H22" s="297">
        <f t="shared" si="3"/>
        <v>71.688267968355504</v>
      </c>
    </row>
    <row r="23" spans="1:11" x14ac:dyDescent="0.2">
      <c r="A23" s="19" t="s">
        <v>25</v>
      </c>
      <c r="B23" s="305">
        <f t="shared" si="0"/>
        <v>2549.3000000000002</v>
      </c>
      <c r="C23" s="305">
        <v>46</v>
      </c>
      <c r="D23" s="296">
        <f t="shared" si="1"/>
        <v>1.8044168987565212</v>
      </c>
      <c r="E23" s="379">
        <v>547</v>
      </c>
      <c r="F23" s="280">
        <f t="shared" si="2"/>
        <v>21.456870513474286</v>
      </c>
      <c r="G23" s="281">
        <v>1956.3</v>
      </c>
      <c r="H23" s="297">
        <f t="shared" si="3"/>
        <v>76.738712587769186</v>
      </c>
    </row>
    <row r="24" spans="1:11" x14ac:dyDescent="0.2">
      <c r="A24" s="22" t="s">
        <v>26</v>
      </c>
      <c r="B24" s="305">
        <f t="shared" si="0"/>
        <v>148.69999999999999</v>
      </c>
      <c r="C24" s="305">
        <v>9</v>
      </c>
      <c r="D24" s="296">
        <f t="shared" si="1"/>
        <v>6.0524546065904508</v>
      </c>
      <c r="E24" s="379">
        <v>42.4</v>
      </c>
      <c r="F24" s="280">
        <f t="shared" si="2"/>
        <v>28.513786146603902</v>
      </c>
      <c r="G24" s="281">
        <v>97.3</v>
      </c>
      <c r="H24" s="297">
        <f t="shared" si="3"/>
        <v>65.43375924680565</v>
      </c>
    </row>
    <row r="25" spans="1:11" x14ac:dyDescent="0.2">
      <c r="A25" s="22" t="s">
        <v>27</v>
      </c>
      <c r="B25" s="305">
        <f t="shared" si="0"/>
        <v>107</v>
      </c>
      <c r="C25" s="305" t="s">
        <v>28</v>
      </c>
      <c r="D25" s="339" t="s">
        <v>28</v>
      </c>
      <c r="E25" s="325">
        <v>66.900000000000006</v>
      </c>
      <c r="F25" s="280">
        <f t="shared" si="2"/>
        <v>62.523364485981311</v>
      </c>
      <c r="G25" s="281">
        <v>40.1</v>
      </c>
      <c r="H25" s="297">
        <f t="shared" si="3"/>
        <v>37.476635514018689</v>
      </c>
    </row>
    <row r="26" spans="1:11" x14ac:dyDescent="0.2">
      <c r="A26" s="25" t="s">
        <v>29</v>
      </c>
      <c r="B26" s="294">
        <f>SUM(C26,E26,G26)</f>
        <v>32077.3</v>
      </c>
      <c r="C26" s="277">
        <v>1403</v>
      </c>
      <c r="D26" s="288">
        <f t="shared" si="1"/>
        <v>4.3738095163869772</v>
      </c>
      <c r="E26" s="277">
        <f>SUM(E8:E25)</f>
        <v>9665.2999999999993</v>
      </c>
      <c r="F26" s="277">
        <f t="shared" si="2"/>
        <v>30.131276634878866</v>
      </c>
      <c r="G26" s="277">
        <f>SUM(G8:G25)</f>
        <v>21009</v>
      </c>
      <c r="H26" s="299">
        <f t="shared" si="3"/>
        <v>65.494913848734143</v>
      </c>
    </row>
    <row r="27" spans="1:11" x14ac:dyDescent="0.2">
      <c r="A27" s="28"/>
      <c r="B27" s="29"/>
      <c r="C27" s="219"/>
      <c r="D27" s="28"/>
      <c r="E27" s="219"/>
      <c r="F27" s="28"/>
      <c r="G27" s="219"/>
      <c r="H27" s="28"/>
    </row>
    <row r="28" spans="1:11" x14ac:dyDescent="0.2">
      <c r="A28" s="215"/>
      <c r="B28" s="340"/>
      <c r="C28" s="29"/>
      <c r="D28" s="28"/>
      <c r="E28" s="28"/>
      <c r="F28" s="28"/>
      <c r="G28" s="28"/>
      <c r="H28" s="28"/>
    </row>
    <row r="29" spans="1:11" x14ac:dyDescent="0.2">
      <c r="A29" s="31" t="s">
        <v>30</v>
      </c>
      <c r="B29" s="32"/>
      <c r="C29" s="32"/>
      <c r="D29" s="33"/>
      <c r="E29" s="33"/>
      <c r="F29" s="34"/>
      <c r="G29" s="34"/>
      <c r="H29" s="34"/>
    </row>
    <row r="30" spans="1:11" x14ac:dyDescent="0.2">
      <c r="A30" s="208"/>
      <c r="B30" s="26"/>
      <c r="C30" s="26"/>
      <c r="D30" s="75"/>
      <c r="E30" s="26"/>
      <c r="F30" s="75"/>
      <c r="G30" s="26"/>
      <c r="H30" s="27"/>
    </row>
    <row r="31" spans="1:11" x14ac:dyDescent="0.2">
      <c r="A31" s="32"/>
      <c r="B31" s="29"/>
      <c r="C31" s="29"/>
      <c r="D31" s="28"/>
      <c r="E31" s="28"/>
      <c r="F31" s="28"/>
      <c r="G31" s="28"/>
      <c r="H31" s="28"/>
      <c r="K31" s="341"/>
    </row>
    <row r="32" spans="1:11" x14ac:dyDescent="0.2">
      <c r="A32" s="31"/>
      <c r="B32" s="32"/>
      <c r="C32" s="32"/>
      <c r="D32" s="178"/>
      <c r="F32" s="179"/>
      <c r="G32" s="179"/>
      <c r="H32" s="179"/>
      <c r="K32" s="341"/>
    </row>
    <row r="33" spans="1:13" x14ac:dyDescent="0.2">
      <c r="A33" s="52"/>
      <c r="B33" s="38"/>
      <c r="C33" s="38"/>
      <c r="D33" s="38"/>
      <c r="F33" s="38"/>
      <c r="G33" s="38"/>
      <c r="H33" s="38"/>
      <c r="K33" s="341"/>
    </row>
    <row r="34" spans="1:13" x14ac:dyDescent="0.2">
      <c r="K34" s="341"/>
    </row>
    <row r="35" spans="1:13" x14ac:dyDescent="0.2">
      <c r="K35" s="341"/>
    </row>
    <row r="36" spans="1:13" x14ac:dyDescent="0.2">
      <c r="K36" s="341"/>
    </row>
    <row r="37" spans="1:13" x14ac:dyDescent="0.2">
      <c r="K37" s="341"/>
    </row>
    <row r="38" spans="1:13" x14ac:dyDescent="0.2">
      <c r="K38" s="341"/>
    </row>
    <row r="39" spans="1:13" x14ac:dyDescent="0.2">
      <c r="K39" s="341"/>
    </row>
    <row r="40" spans="1:13" x14ac:dyDescent="0.2">
      <c r="K40" s="341"/>
    </row>
    <row r="41" spans="1:13" x14ac:dyDescent="0.2">
      <c r="K41" s="341"/>
    </row>
    <row r="42" spans="1:13" x14ac:dyDescent="0.2">
      <c r="K42" s="341"/>
    </row>
    <row r="43" spans="1:13" x14ac:dyDescent="0.2">
      <c r="K43" s="341"/>
    </row>
    <row r="44" spans="1:13" x14ac:dyDescent="0.2">
      <c r="K44" s="341"/>
    </row>
    <row r="45" spans="1:13" x14ac:dyDescent="0.2">
      <c r="K45" s="341"/>
    </row>
    <row r="46" spans="1:13" x14ac:dyDescent="0.2">
      <c r="K46" s="341"/>
      <c r="M46" s="243"/>
    </row>
    <row r="47" spans="1:13" x14ac:dyDescent="0.2">
      <c r="K47" s="341"/>
    </row>
    <row r="48" spans="1:13" x14ac:dyDescent="0.2">
      <c r="K48" s="341"/>
    </row>
    <row r="49" spans="11:11" x14ac:dyDescent="0.2">
      <c r="K49" s="341"/>
    </row>
    <row r="50" spans="11:11" x14ac:dyDescent="0.2">
      <c r="K50" s="341"/>
    </row>
  </sheetData>
  <mergeCells count="3">
    <mergeCell ref="C5:D5"/>
    <mergeCell ref="E5:F5"/>
    <mergeCell ref="G5:H6"/>
  </mergeCells>
  <pageMargins left="0.7" right="0.7" top="0.75" bottom="0.75" header="0.3" footer="0.3"/>
  <pageSetup paperSize="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showGridLines="0" zoomScale="95" zoomScaleNormal="95" workbookViewId="0">
      <selection activeCell="E64" sqref="E64"/>
    </sheetView>
  </sheetViews>
  <sheetFormatPr baseColWidth="10" defaultColWidth="9.140625" defaultRowHeight="11.25" x14ac:dyDescent="0.2"/>
  <cols>
    <col min="1" max="1" width="18.7109375" style="32" customWidth="1"/>
    <col min="2" max="3" width="10" style="32" customWidth="1"/>
    <col min="4" max="4" width="17" style="32" customWidth="1"/>
    <col min="5" max="5" width="17.28515625" style="32" customWidth="1"/>
    <col min="6" max="6" width="17.42578125" style="32" customWidth="1"/>
    <col min="7" max="7" width="18.7109375" style="32" customWidth="1"/>
    <col min="8" max="10" width="9.140625" style="32"/>
    <col min="11" max="11" width="10.85546875" style="32" bestFit="1" customWidth="1"/>
    <col min="12" max="16384" width="9.140625" style="32"/>
  </cols>
  <sheetData>
    <row r="1" spans="1:12" ht="12" x14ac:dyDescent="0.2">
      <c r="A1" s="1" t="s">
        <v>223</v>
      </c>
      <c r="B1" s="1"/>
      <c r="C1" s="1"/>
    </row>
    <row r="2" spans="1:12" ht="18" x14ac:dyDescent="0.25">
      <c r="A2" s="4" t="s">
        <v>63</v>
      </c>
      <c r="B2" s="4"/>
      <c r="C2" s="4"/>
      <c r="D2" s="36"/>
      <c r="E2" s="36"/>
      <c r="F2" s="36"/>
      <c r="G2" s="36"/>
      <c r="H2" s="36"/>
    </row>
    <row r="3" spans="1:12" ht="15.75" x14ac:dyDescent="0.25">
      <c r="A3" s="220" t="s">
        <v>222</v>
      </c>
      <c r="B3" s="8"/>
      <c r="C3" s="8"/>
      <c r="D3" s="36"/>
      <c r="E3" s="36"/>
      <c r="F3" s="36"/>
      <c r="G3" s="36"/>
      <c r="H3" s="36"/>
    </row>
    <row r="4" spans="1:12" x14ac:dyDescent="0.2">
      <c r="A4" s="46"/>
      <c r="B4" s="46"/>
      <c r="C4" s="46"/>
    </row>
    <row r="5" spans="1:12" ht="15.75" x14ac:dyDescent="0.25">
      <c r="A5" s="228"/>
      <c r="B5" s="400">
        <v>2007</v>
      </c>
      <c r="C5" s="400">
        <v>2011</v>
      </c>
      <c r="D5" s="403">
        <v>2017</v>
      </c>
      <c r="E5" s="404"/>
      <c r="F5" s="404"/>
      <c r="G5" s="404"/>
    </row>
    <row r="6" spans="1:12" ht="14.25" customHeight="1" x14ac:dyDescent="0.2">
      <c r="A6" s="12"/>
      <c r="B6" s="401"/>
      <c r="C6" s="401"/>
      <c r="D6" s="397" t="s">
        <v>36</v>
      </c>
      <c r="E6" s="398"/>
      <c r="F6" s="399"/>
      <c r="G6" s="405" t="s">
        <v>139</v>
      </c>
    </row>
    <row r="7" spans="1:12" ht="14.25" customHeight="1" x14ac:dyDescent="0.2">
      <c r="A7" s="12"/>
      <c r="B7" s="401"/>
      <c r="C7" s="401"/>
      <c r="D7" s="224" t="s">
        <v>37</v>
      </c>
      <c r="E7" s="222" t="s">
        <v>38</v>
      </c>
      <c r="F7" s="105" t="s">
        <v>102</v>
      </c>
      <c r="G7" s="406"/>
    </row>
    <row r="8" spans="1:12" ht="14.25" x14ac:dyDescent="0.2">
      <c r="A8" s="15" t="s">
        <v>8</v>
      </c>
      <c r="B8" s="402"/>
      <c r="C8" s="402"/>
      <c r="D8" s="47" t="s">
        <v>39</v>
      </c>
      <c r="E8" s="223" t="s">
        <v>157</v>
      </c>
      <c r="F8" s="221" t="s">
        <v>103</v>
      </c>
      <c r="G8" s="407"/>
      <c r="I8" s="176" t="s">
        <v>160</v>
      </c>
      <c r="J8" s="357" t="s">
        <v>187</v>
      </c>
      <c r="K8" s="176" t="s">
        <v>129</v>
      </c>
    </row>
    <row r="9" spans="1:12" ht="12.75" x14ac:dyDescent="0.2">
      <c r="A9" s="19" t="s">
        <v>9</v>
      </c>
      <c r="B9" s="275">
        <v>728</v>
      </c>
      <c r="C9" s="275">
        <v>686</v>
      </c>
      <c r="D9" s="305">
        <v>1009.9100000000001</v>
      </c>
      <c r="E9" s="305">
        <v>585.14</v>
      </c>
      <c r="F9" s="329">
        <v>424.77000000000004</v>
      </c>
      <c r="G9" s="327">
        <v>3.4480509947318652</v>
      </c>
      <c r="J9" s="357">
        <v>287198</v>
      </c>
      <c r="K9" s="177"/>
      <c r="L9" s="49"/>
    </row>
    <row r="10" spans="1:12" ht="12.75" x14ac:dyDescent="0.2">
      <c r="A10" s="19" t="s">
        <v>10</v>
      </c>
      <c r="B10" s="275">
        <v>4142</v>
      </c>
      <c r="C10" s="275">
        <v>4542</v>
      </c>
      <c r="D10" s="305">
        <v>5702.2760000000007</v>
      </c>
      <c r="E10" s="305">
        <v>4393.3950000000004</v>
      </c>
      <c r="F10" s="329">
        <v>1308.8810000000001</v>
      </c>
      <c r="G10" s="327">
        <v>9.4351057633759563</v>
      </c>
      <c r="J10" s="357">
        <v>584899</v>
      </c>
      <c r="K10" s="177"/>
      <c r="L10" s="49"/>
    </row>
    <row r="11" spans="1:12" ht="12.75" x14ac:dyDescent="0.2">
      <c r="A11" s="19" t="s">
        <v>11</v>
      </c>
      <c r="B11" s="275">
        <v>11044</v>
      </c>
      <c r="C11" s="275">
        <v>11629</v>
      </c>
      <c r="D11" s="305">
        <v>13739.518000000002</v>
      </c>
      <c r="E11" s="305">
        <v>10564.2</v>
      </c>
      <c r="F11" s="329">
        <v>3175.3180000000011</v>
      </c>
      <c r="G11" s="327">
        <v>20.60642301041306</v>
      </c>
      <c r="J11" s="357">
        <v>647676</v>
      </c>
      <c r="K11" s="177"/>
      <c r="L11" s="49"/>
    </row>
    <row r="12" spans="1:12" ht="12.75" x14ac:dyDescent="0.2">
      <c r="A12" s="19" t="s">
        <v>12</v>
      </c>
      <c r="B12" s="275">
        <v>189</v>
      </c>
      <c r="C12" s="275">
        <v>191</v>
      </c>
      <c r="D12" s="305">
        <v>339.17699999999996</v>
      </c>
      <c r="E12" s="305">
        <v>258.36699999999996</v>
      </c>
      <c r="F12" s="329">
        <v>80.81</v>
      </c>
      <c r="G12" s="327">
        <v>1.7288190019878686</v>
      </c>
      <c r="J12" s="357">
        <v>195153</v>
      </c>
      <c r="K12" s="177"/>
      <c r="L12" s="49"/>
    </row>
    <row r="13" spans="1:12" ht="12.75" x14ac:dyDescent="0.2">
      <c r="A13" s="19" t="s">
        <v>13</v>
      </c>
      <c r="B13" s="275">
        <v>527</v>
      </c>
      <c r="C13" s="275">
        <v>575</v>
      </c>
      <c r="D13" s="305">
        <v>774.78700000000003</v>
      </c>
      <c r="E13" s="305">
        <v>451.51299999999998</v>
      </c>
      <c r="F13" s="329">
        <v>323.274</v>
      </c>
      <c r="G13" s="327">
        <v>4.0890388908533399</v>
      </c>
      <c r="J13" s="357">
        <v>188807</v>
      </c>
      <c r="K13" s="177"/>
      <c r="L13" s="49"/>
    </row>
    <row r="14" spans="1:12" ht="12.75" x14ac:dyDescent="0.2">
      <c r="A14" s="19" t="s">
        <v>14</v>
      </c>
      <c r="B14" s="275">
        <v>915</v>
      </c>
      <c r="C14" s="275">
        <v>1073</v>
      </c>
      <c r="D14" s="305">
        <v>1523.1440000000002</v>
      </c>
      <c r="E14" s="305">
        <v>972.09399999999994</v>
      </c>
      <c r="F14" s="329">
        <v>551.05000000000018</v>
      </c>
      <c r="G14" s="327">
        <v>5.4453620483779872</v>
      </c>
      <c r="J14" s="357">
        <v>274737</v>
      </c>
      <c r="K14" s="177"/>
      <c r="L14" s="49"/>
    </row>
    <row r="15" spans="1:12" ht="12.75" x14ac:dyDescent="0.2">
      <c r="A15" s="19" t="s">
        <v>15</v>
      </c>
      <c r="B15" s="275">
        <v>929</v>
      </c>
      <c r="C15" s="275">
        <v>1250</v>
      </c>
      <c r="D15" s="305">
        <v>1313.575</v>
      </c>
      <c r="E15" s="305">
        <v>776.80400000000009</v>
      </c>
      <c r="F15" s="329">
        <v>536.77099999999996</v>
      </c>
      <c r="G15" s="327">
        <v>5.3170841293999551</v>
      </c>
      <c r="J15" s="357">
        <v>242662</v>
      </c>
      <c r="K15" s="177"/>
      <c r="L15" s="49"/>
    </row>
    <row r="16" spans="1:12" ht="12.75" x14ac:dyDescent="0.2">
      <c r="A16" s="19" t="s">
        <v>16</v>
      </c>
      <c r="B16" s="275">
        <v>503</v>
      </c>
      <c r="C16" s="275">
        <v>624</v>
      </c>
      <c r="D16" s="305">
        <v>735.76600000000008</v>
      </c>
      <c r="E16" s="305">
        <v>545.41200000000003</v>
      </c>
      <c r="F16" s="329">
        <v>190.35400000000001</v>
      </c>
      <c r="G16" s="327">
        <v>4.2454488278026865</v>
      </c>
      <c r="J16" s="357">
        <v>171953</v>
      </c>
      <c r="K16" s="177"/>
      <c r="L16" s="49"/>
    </row>
    <row r="17" spans="1:12" ht="12.75" x14ac:dyDescent="0.2">
      <c r="A17" s="19" t="s">
        <v>17</v>
      </c>
      <c r="B17" s="275">
        <v>798</v>
      </c>
      <c r="C17" s="275">
        <v>792</v>
      </c>
      <c r="D17" s="305">
        <v>1225.1599999999999</v>
      </c>
      <c r="E17" s="305">
        <v>775.46399999999994</v>
      </c>
      <c r="F17" s="329">
        <v>449.69600000000003</v>
      </c>
      <c r="G17" s="327">
        <v>4.1440380998768784</v>
      </c>
      <c r="J17" s="357">
        <v>295644</v>
      </c>
      <c r="K17" s="177"/>
      <c r="L17" s="49"/>
    </row>
    <row r="18" spans="1:12" ht="12.75" x14ac:dyDescent="0.2">
      <c r="A18" s="19" t="s">
        <v>18</v>
      </c>
      <c r="B18" s="275">
        <v>1751</v>
      </c>
      <c r="C18" s="275">
        <v>1767</v>
      </c>
      <c r="D18" s="305">
        <v>2587.31</v>
      </c>
      <c r="E18" s="305">
        <v>1730.646</v>
      </c>
      <c r="F18" s="329">
        <v>856.6640000000001</v>
      </c>
      <c r="G18" s="327">
        <v>5.4813102723590328</v>
      </c>
      <c r="J18" s="357">
        <v>466302</v>
      </c>
      <c r="K18" s="177"/>
      <c r="L18" s="49"/>
    </row>
    <row r="19" spans="1:12" ht="12.75" x14ac:dyDescent="0.2">
      <c r="A19" s="19" t="s">
        <v>19</v>
      </c>
      <c r="B19" s="275">
        <v>3941</v>
      </c>
      <c r="C19" s="275">
        <v>4332</v>
      </c>
      <c r="D19" s="305">
        <v>5389.3459999999995</v>
      </c>
      <c r="E19" s="305">
        <v>3696.0079999999998</v>
      </c>
      <c r="F19" s="329">
        <v>1693.3379999999997</v>
      </c>
      <c r="G19" s="327">
        <v>10.364864423045486</v>
      </c>
      <c r="J19" s="357">
        <v>511357</v>
      </c>
      <c r="K19" s="177"/>
      <c r="L19" s="49"/>
    </row>
    <row r="20" spans="1:12" ht="12.75" x14ac:dyDescent="0.2">
      <c r="A20" s="19" t="s">
        <v>20</v>
      </c>
      <c r="B20" s="275">
        <v>294</v>
      </c>
      <c r="C20" s="275">
        <v>295</v>
      </c>
      <c r="D20" s="305">
        <v>470.46399999999994</v>
      </c>
      <c r="E20" s="305">
        <v>277.78699999999998</v>
      </c>
      <c r="F20" s="329">
        <v>192.67699999999996</v>
      </c>
      <c r="G20" s="327">
        <v>4.2666279723577523</v>
      </c>
      <c r="J20" s="357">
        <v>109170</v>
      </c>
      <c r="K20" s="177"/>
      <c r="L20" s="49"/>
    </row>
    <row r="21" spans="1:12" ht="12.75" x14ac:dyDescent="0.2">
      <c r="A21" s="19" t="s">
        <v>21</v>
      </c>
      <c r="B21" s="275">
        <v>732</v>
      </c>
      <c r="C21" s="275">
        <v>726</v>
      </c>
      <c r="D21" s="305">
        <v>1335.4949999999999</v>
      </c>
      <c r="E21" s="305">
        <v>685.27199999999993</v>
      </c>
      <c r="F21" s="329">
        <v>650.22299999999984</v>
      </c>
      <c r="G21" s="327">
        <v>5.0154915613240494</v>
      </c>
      <c r="J21" s="357">
        <v>263719</v>
      </c>
      <c r="K21" s="177"/>
      <c r="L21" s="49"/>
    </row>
    <row r="22" spans="1:12" ht="12.75" x14ac:dyDescent="0.2">
      <c r="A22" s="19" t="s">
        <v>22</v>
      </c>
      <c r="B22" s="275">
        <v>5136</v>
      </c>
      <c r="C22" s="275">
        <v>6007</v>
      </c>
      <c r="D22" s="305">
        <v>7325.237000000001</v>
      </c>
      <c r="E22" s="305">
        <v>5810.2550000000001</v>
      </c>
      <c r="F22" s="329">
        <v>1514.9820000000004</v>
      </c>
      <c r="G22" s="327">
        <v>16.113729553273679</v>
      </c>
      <c r="J22" s="357">
        <v>310047</v>
      </c>
      <c r="K22" s="177"/>
      <c r="L22" s="49"/>
    </row>
    <row r="23" spans="1:12" ht="12.75" x14ac:dyDescent="0.2">
      <c r="A23" s="19" t="s">
        <v>24</v>
      </c>
      <c r="B23" s="275">
        <v>390</v>
      </c>
      <c r="C23" s="275">
        <v>514</v>
      </c>
      <c r="D23" s="305">
        <v>815.90200000000004</v>
      </c>
      <c r="E23" s="305">
        <v>573.58699999999999</v>
      </c>
      <c r="F23" s="329">
        <v>242.315</v>
      </c>
      <c r="G23" s="327">
        <v>3.3594739485971687</v>
      </c>
      <c r="J23" s="357">
        <v>241682</v>
      </c>
      <c r="K23" s="177"/>
      <c r="L23" s="49"/>
    </row>
    <row r="24" spans="1:12" ht="12.75" x14ac:dyDescent="0.2">
      <c r="A24" s="19" t="s">
        <v>25</v>
      </c>
      <c r="B24" s="275">
        <v>1522</v>
      </c>
      <c r="C24" s="275">
        <v>1760</v>
      </c>
      <c r="D24" s="305">
        <v>2152.7600000000002</v>
      </c>
      <c r="E24" s="305">
        <v>1641.066</v>
      </c>
      <c r="F24" s="329">
        <v>511.69399999999996</v>
      </c>
      <c r="G24" s="327">
        <v>12.997246908809892</v>
      </c>
      <c r="J24" s="357">
        <v>163453</v>
      </c>
      <c r="K24" s="177"/>
      <c r="L24" s="49"/>
    </row>
    <row r="25" spans="1:12" ht="12.75" x14ac:dyDescent="0.2">
      <c r="A25" s="22" t="s">
        <v>26</v>
      </c>
      <c r="B25" s="279">
        <v>74</v>
      </c>
      <c r="C25" s="279">
        <v>82</v>
      </c>
      <c r="D25" s="305">
        <v>132.98700000000002</v>
      </c>
      <c r="E25" s="305">
        <v>96.722000000000008</v>
      </c>
      <c r="F25" s="329">
        <v>36.265000000000001</v>
      </c>
      <c r="G25" s="327">
        <v>1.7589709675286027</v>
      </c>
      <c r="J25" s="357">
        <v>75605</v>
      </c>
      <c r="K25" s="177"/>
      <c r="L25" s="49"/>
    </row>
    <row r="26" spans="1:12" ht="12.75" x14ac:dyDescent="0.2">
      <c r="A26" s="22" t="s">
        <v>40</v>
      </c>
      <c r="B26" s="304">
        <v>40</v>
      </c>
      <c r="C26" s="279">
        <v>45</v>
      </c>
      <c r="D26" s="305">
        <v>65.975999999999999</v>
      </c>
      <c r="E26" s="305">
        <v>56.757999999999996</v>
      </c>
      <c r="F26" s="329">
        <v>9.218</v>
      </c>
      <c r="G26" s="327" t="s">
        <v>28</v>
      </c>
      <c r="J26" s="357"/>
      <c r="K26" s="177"/>
      <c r="L26" s="49"/>
    </row>
    <row r="27" spans="1:12" ht="12.75" x14ac:dyDescent="0.2">
      <c r="A27" s="25" t="s">
        <v>29</v>
      </c>
      <c r="B27" s="294">
        <v>33655</v>
      </c>
      <c r="C27" s="294">
        <v>36951</v>
      </c>
      <c r="D27" s="294">
        <v>46235</v>
      </c>
      <c r="E27" s="294">
        <v>33632</v>
      </c>
      <c r="F27" s="294">
        <v>12603</v>
      </c>
      <c r="G27" s="328">
        <v>8.8022605065502457</v>
      </c>
      <c r="H27" s="48"/>
      <c r="J27" s="357">
        <f>SUM(J9:J26)</f>
        <v>5030064</v>
      </c>
      <c r="K27" s="177"/>
      <c r="L27" s="49"/>
    </row>
    <row r="28" spans="1:12" x14ac:dyDescent="0.2">
      <c r="A28" s="50"/>
      <c r="B28" s="358"/>
      <c r="C28" s="358"/>
      <c r="D28" s="358"/>
      <c r="E28" s="358"/>
      <c r="F28" s="358"/>
      <c r="G28" s="358"/>
    </row>
    <row r="29" spans="1:12" x14ac:dyDescent="0.2">
      <c r="A29" s="52" t="s">
        <v>41</v>
      </c>
      <c r="B29" s="52"/>
      <c r="C29" s="52"/>
      <c r="D29" s="51"/>
      <c r="E29" s="51"/>
      <c r="F29" s="51"/>
      <c r="G29" s="40"/>
    </row>
    <row r="30" spans="1:12" x14ac:dyDescent="0.2">
      <c r="A30" s="208" t="s">
        <v>150</v>
      </c>
      <c r="B30" s="52"/>
      <c r="C30" s="52"/>
      <c r="D30" s="51"/>
      <c r="E30" s="51"/>
      <c r="F30" s="51"/>
      <c r="G30" s="40"/>
    </row>
    <row r="31" spans="1:12" ht="12.75" x14ac:dyDescent="0.2">
      <c r="A31" s="208" t="s">
        <v>156</v>
      </c>
      <c r="B31" s="52"/>
      <c r="C31" s="52"/>
    </row>
    <row r="32" spans="1:12" x14ac:dyDescent="0.2">
      <c r="A32" s="31" t="s">
        <v>42</v>
      </c>
      <c r="B32" s="31"/>
      <c r="C32" s="31"/>
      <c r="D32" s="155"/>
      <c r="E32" s="155"/>
      <c r="F32" s="155"/>
    </row>
    <row r="35" spans="2:16" x14ac:dyDescent="0.2">
      <c r="B35" s="272"/>
      <c r="C35" s="272"/>
      <c r="D35" s="272"/>
      <c r="E35" s="272"/>
    </row>
    <row r="36" spans="2:16" x14ac:dyDescent="0.2">
      <c r="D36" s="272"/>
      <c r="E36" s="272"/>
    </row>
    <row r="37" spans="2:16" x14ac:dyDescent="0.2">
      <c r="D37" s="272"/>
      <c r="E37" s="272"/>
    </row>
    <row r="38" spans="2:16" x14ac:dyDescent="0.2">
      <c r="E38" s="272"/>
      <c r="F38" s="272"/>
    </row>
    <row r="42" spans="2:16" x14ac:dyDescent="0.2">
      <c r="E42" s="272"/>
      <c r="N42" s="272"/>
      <c r="O42" s="272"/>
      <c r="P42" s="272"/>
    </row>
    <row r="43" spans="2:16" x14ac:dyDescent="0.2">
      <c r="N43" s="272"/>
      <c r="O43" s="272"/>
      <c r="P43" s="272"/>
    </row>
    <row r="44" spans="2:16" x14ac:dyDescent="0.2">
      <c r="N44" s="272"/>
      <c r="O44" s="272"/>
      <c r="P44" s="272"/>
    </row>
    <row r="45" spans="2:16" x14ac:dyDescent="0.2">
      <c r="N45" s="272"/>
      <c r="O45" s="272"/>
      <c r="P45" s="272"/>
    </row>
    <row r="46" spans="2:16" x14ac:dyDescent="0.2">
      <c r="N46" s="272"/>
      <c r="O46" s="272"/>
      <c r="P46" s="272"/>
    </row>
    <row r="47" spans="2:16" x14ac:dyDescent="0.2">
      <c r="N47" s="272"/>
      <c r="O47" s="272"/>
      <c r="P47" s="272"/>
    </row>
    <row r="48" spans="2:16" x14ac:dyDescent="0.2">
      <c r="N48" s="272"/>
      <c r="O48" s="272"/>
      <c r="P48" s="272"/>
    </row>
    <row r="49" spans="14:16" x14ac:dyDescent="0.2">
      <c r="N49" s="272"/>
      <c r="O49" s="272"/>
      <c r="P49" s="272"/>
    </row>
    <row r="50" spans="14:16" x14ac:dyDescent="0.2">
      <c r="N50" s="272"/>
      <c r="O50" s="272"/>
      <c r="P50" s="272"/>
    </row>
    <row r="51" spans="14:16" x14ac:dyDescent="0.2">
      <c r="N51" s="272"/>
      <c r="O51" s="272"/>
      <c r="P51" s="272"/>
    </row>
    <row r="52" spans="14:16" x14ac:dyDescent="0.2">
      <c r="N52" s="272"/>
      <c r="O52" s="272"/>
      <c r="P52" s="272"/>
    </row>
    <row r="53" spans="14:16" x14ac:dyDescent="0.2">
      <c r="N53" s="272"/>
      <c r="O53" s="272"/>
      <c r="P53" s="272"/>
    </row>
    <row r="54" spans="14:16" x14ac:dyDescent="0.2">
      <c r="N54" s="272"/>
      <c r="O54" s="272"/>
      <c r="P54" s="272"/>
    </row>
    <row r="55" spans="14:16" x14ac:dyDescent="0.2">
      <c r="N55" s="272"/>
      <c r="O55" s="272"/>
      <c r="P55" s="272"/>
    </row>
    <row r="56" spans="14:16" x14ac:dyDescent="0.2">
      <c r="N56" s="272"/>
      <c r="O56" s="272"/>
      <c r="P56" s="272"/>
    </row>
    <row r="57" spans="14:16" x14ac:dyDescent="0.2">
      <c r="N57" s="272"/>
      <c r="O57" s="272"/>
      <c r="P57" s="272"/>
    </row>
    <row r="58" spans="14:16" x14ac:dyDescent="0.2">
      <c r="N58" s="272"/>
      <c r="O58" s="272"/>
      <c r="P58" s="272"/>
    </row>
    <row r="59" spans="14:16" x14ac:dyDescent="0.2">
      <c r="N59" s="272"/>
      <c r="O59" s="272"/>
      <c r="P59" s="272"/>
    </row>
    <row r="60" spans="14:16" x14ac:dyDescent="0.2">
      <c r="N60" s="272"/>
      <c r="O60" s="272"/>
      <c r="P60" s="272"/>
    </row>
    <row r="61" spans="14:16" x14ac:dyDescent="0.2">
      <c r="N61" s="272"/>
      <c r="O61" s="272"/>
      <c r="P61" s="272"/>
    </row>
    <row r="62" spans="14:16" x14ac:dyDescent="0.2">
      <c r="N62" s="272"/>
      <c r="O62" s="272"/>
      <c r="P62" s="272"/>
    </row>
    <row r="67" spans="2:3" x14ac:dyDescent="0.2">
      <c r="B67" s="272"/>
      <c r="C67" s="272"/>
    </row>
  </sheetData>
  <mergeCells count="5">
    <mergeCell ref="D6:F6"/>
    <mergeCell ref="B5:B8"/>
    <mergeCell ref="C5:C8"/>
    <mergeCell ref="D5:G5"/>
    <mergeCell ref="G6:G8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53"/>
  <sheetViews>
    <sheetView showGridLines="0" zoomScaleNormal="100" workbookViewId="0">
      <selection activeCell="A27" sqref="A27"/>
    </sheetView>
  </sheetViews>
  <sheetFormatPr baseColWidth="10" defaultColWidth="9.140625" defaultRowHeight="12.75" x14ac:dyDescent="0.2"/>
  <cols>
    <col min="1" max="1" width="22.85546875" style="36" customWidth="1"/>
    <col min="2" max="13" width="11" style="36" customWidth="1"/>
    <col min="14" max="16384" width="9.140625" style="36"/>
  </cols>
  <sheetData>
    <row r="1" spans="1:28" x14ac:dyDescent="0.2">
      <c r="A1" s="1" t="s">
        <v>204</v>
      </c>
    </row>
    <row r="2" spans="1:28" ht="18" x14ac:dyDescent="0.25">
      <c r="A2" s="4" t="s">
        <v>74</v>
      </c>
    </row>
    <row r="3" spans="1:28" ht="15.75" x14ac:dyDescent="0.25">
      <c r="A3" s="244" t="s">
        <v>207</v>
      </c>
    </row>
    <row r="5" spans="1:28" s="18" customFormat="1" ht="16.5" customHeight="1" x14ac:dyDescent="0.2">
      <c r="A5" s="76"/>
      <c r="B5" s="410" t="s">
        <v>29</v>
      </c>
      <c r="C5" s="411"/>
      <c r="D5" s="412"/>
      <c r="E5" s="410" t="s">
        <v>128</v>
      </c>
      <c r="F5" s="411"/>
      <c r="G5" s="412"/>
      <c r="H5" s="410" t="s">
        <v>48</v>
      </c>
      <c r="I5" s="411"/>
      <c r="J5" s="412"/>
      <c r="K5" s="408" t="s">
        <v>49</v>
      </c>
      <c r="L5" s="409"/>
      <c r="M5" s="409"/>
      <c r="N5"/>
      <c r="O5"/>
      <c r="P5"/>
      <c r="Q5"/>
      <c r="R5"/>
      <c r="S5"/>
      <c r="T5"/>
      <c r="U5" s="32"/>
      <c r="V5" s="32"/>
      <c r="W5" s="32"/>
      <c r="X5" s="32"/>
      <c r="Y5" s="32"/>
      <c r="Z5" s="32"/>
      <c r="AA5" s="32"/>
      <c r="AB5" s="32"/>
    </row>
    <row r="6" spans="1:28" s="18" customFormat="1" ht="42.75" customHeight="1" x14ac:dyDescent="0.2">
      <c r="A6" s="77" t="s">
        <v>8</v>
      </c>
      <c r="B6" s="92" t="s">
        <v>50</v>
      </c>
      <c r="C6" s="92" t="s">
        <v>101</v>
      </c>
      <c r="D6" s="92" t="s">
        <v>100</v>
      </c>
      <c r="E6" s="92" t="s">
        <v>50</v>
      </c>
      <c r="F6" s="92" t="s">
        <v>101</v>
      </c>
      <c r="G6" s="92" t="s">
        <v>100</v>
      </c>
      <c r="H6" s="92" t="s">
        <v>50</v>
      </c>
      <c r="I6" s="92" t="s">
        <v>101</v>
      </c>
      <c r="J6" s="92" t="s">
        <v>100</v>
      </c>
      <c r="K6" s="92" t="s">
        <v>50</v>
      </c>
      <c r="L6" s="79" t="s">
        <v>101</v>
      </c>
      <c r="M6" s="79" t="s">
        <v>100</v>
      </c>
      <c r="N6" s="234" t="s">
        <v>33</v>
      </c>
      <c r="O6"/>
      <c r="P6"/>
      <c r="Q6"/>
      <c r="R6"/>
      <c r="S6"/>
      <c r="T6"/>
      <c r="U6" s="32"/>
      <c r="V6" s="32"/>
      <c r="W6" s="32"/>
      <c r="X6" s="32"/>
      <c r="Y6" s="32"/>
      <c r="Z6" s="32"/>
      <c r="AA6" s="32"/>
      <c r="AB6" s="32"/>
    </row>
    <row r="7" spans="1:28" s="69" customFormat="1" x14ac:dyDescent="0.2">
      <c r="A7" s="70" t="s">
        <v>9</v>
      </c>
      <c r="B7" s="283">
        <f>E7+H7+K7</f>
        <v>1824</v>
      </c>
      <c r="C7" s="283">
        <f>F7+I7+L7</f>
        <v>1076</v>
      </c>
      <c r="D7" s="283">
        <f>G7+J7+M7</f>
        <v>243</v>
      </c>
      <c r="E7" s="284">
        <v>1033</v>
      </c>
      <c r="F7" s="284">
        <v>520</v>
      </c>
      <c r="G7" s="308">
        <v>72</v>
      </c>
      <c r="H7" s="308">
        <v>416</v>
      </c>
      <c r="I7" s="308">
        <v>216</v>
      </c>
      <c r="J7" s="308">
        <v>54</v>
      </c>
      <c r="K7" s="363">
        <v>375</v>
      </c>
      <c r="L7" s="283">
        <v>340</v>
      </c>
      <c r="M7" s="322">
        <v>117</v>
      </c>
      <c r="N7" s="240"/>
      <c r="O7" s="127"/>
      <c r="P7"/>
      <c r="Q7"/>
      <c r="R7"/>
      <c r="S7"/>
      <c r="T7"/>
      <c r="U7" s="32"/>
      <c r="V7" s="32"/>
      <c r="W7" s="32"/>
      <c r="X7" s="32"/>
      <c r="Y7" s="32"/>
      <c r="Z7" s="32"/>
      <c r="AA7" s="32"/>
      <c r="AB7" s="32"/>
    </row>
    <row r="8" spans="1:28" s="69" customFormat="1" x14ac:dyDescent="0.2">
      <c r="A8" s="70" t="s">
        <v>10</v>
      </c>
      <c r="B8" s="283">
        <f t="shared" ref="B8:B25" si="0">E8+H8+K8</f>
        <v>8346</v>
      </c>
      <c r="C8" s="283">
        <f t="shared" ref="C8:C25" si="1">F8+I8+L8</f>
        <v>6048</v>
      </c>
      <c r="D8" s="283">
        <f t="shared" ref="D8:D25" si="2">G8+J8+M8</f>
        <v>1596</v>
      </c>
      <c r="E8" s="283">
        <v>4763</v>
      </c>
      <c r="F8" s="283">
        <v>3728</v>
      </c>
      <c r="G8" s="308">
        <v>330</v>
      </c>
      <c r="H8" s="308">
        <v>1988</v>
      </c>
      <c r="I8" s="308">
        <v>1206</v>
      </c>
      <c r="J8" s="308">
        <v>664</v>
      </c>
      <c r="K8" s="363">
        <v>1595</v>
      </c>
      <c r="L8" s="283">
        <v>1114</v>
      </c>
      <c r="M8" s="320">
        <v>602</v>
      </c>
      <c r="N8" s="240"/>
      <c r="O8" s="127"/>
      <c r="P8"/>
      <c r="Q8"/>
      <c r="R8"/>
      <c r="S8"/>
      <c r="T8"/>
      <c r="U8" s="32"/>
      <c r="V8" s="32"/>
      <c r="W8" s="32"/>
      <c r="X8" s="32"/>
      <c r="Y8" s="32"/>
      <c r="Z8" s="32"/>
      <c r="AA8" s="32"/>
      <c r="AB8" s="32"/>
    </row>
    <row r="9" spans="1:28" s="69" customFormat="1" x14ac:dyDescent="0.2">
      <c r="A9" s="70" t="s">
        <v>11</v>
      </c>
      <c r="B9" s="283">
        <f t="shared" si="0"/>
        <v>24580</v>
      </c>
      <c r="C9" s="283">
        <f t="shared" si="1"/>
        <v>17888</v>
      </c>
      <c r="D9" s="283">
        <f t="shared" si="2"/>
        <v>6586</v>
      </c>
      <c r="E9" s="283">
        <v>8990</v>
      </c>
      <c r="F9" s="283">
        <v>6724</v>
      </c>
      <c r="G9" s="308">
        <v>560</v>
      </c>
      <c r="H9" s="308">
        <v>3744</v>
      </c>
      <c r="I9" s="308">
        <v>2701</v>
      </c>
      <c r="J9" s="308">
        <v>1511</v>
      </c>
      <c r="K9" s="363">
        <v>11846</v>
      </c>
      <c r="L9" s="283">
        <v>8463</v>
      </c>
      <c r="M9" s="320">
        <v>4515</v>
      </c>
      <c r="N9" s="240"/>
      <c r="O9" s="127"/>
      <c r="P9"/>
      <c r="Q9"/>
      <c r="R9"/>
      <c r="S9"/>
      <c r="T9"/>
      <c r="U9" s="32"/>
      <c r="V9" s="32"/>
      <c r="W9" s="32"/>
      <c r="X9" s="32"/>
      <c r="Y9" s="32"/>
      <c r="Z9" s="32"/>
      <c r="AA9" s="32"/>
      <c r="AB9" s="32"/>
    </row>
    <row r="10" spans="1:28" s="69" customFormat="1" x14ac:dyDescent="0.2">
      <c r="A10" s="70" t="s">
        <v>12</v>
      </c>
      <c r="B10" s="283">
        <f t="shared" si="0"/>
        <v>924</v>
      </c>
      <c r="C10" s="283">
        <f t="shared" si="1"/>
        <v>643</v>
      </c>
      <c r="D10" s="283">
        <f t="shared" si="2"/>
        <v>186</v>
      </c>
      <c r="E10" s="283">
        <v>289</v>
      </c>
      <c r="F10" s="283">
        <v>160</v>
      </c>
      <c r="G10" s="308">
        <v>20</v>
      </c>
      <c r="H10" s="308">
        <v>142</v>
      </c>
      <c r="I10" s="308">
        <v>96</v>
      </c>
      <c r="J10" s="308">
        <v>28</v>
      </c>
      <c r="K10" s="363">
        <v>493</v>
      </c>
      <c r="L10" s="283">
        <v>387</v>
      </c>
      <c r="M10" s="320">
        <v>138</v>
      </c>
      <c r="N10" s="240"/>
      <c r="O10" s="127"/>
      <c r="P10"/>
      <c r="Q10"/>
      <c r="R10"/>
      <c r="S10"/>
      <c r="T10"/>
      <c r="U10" s="32"/>
      <c r="V10" s="32"/>
      <c r="W10" s="32"/>
      <c r="X10" s="32"/>
      <c r="Y10" s="32"/>
      <c r="Z10" s="32"/>
      <c r="AA10" s="32"/>
      <c r="AB10" s="32"/>
    </row>
    <row r="11" spans="1:28" s="69" customFormat="1" x14ac:dyDescent="0.2">
      <c r="A11" s="70" t="s">
        <v>13</v>
      </c>
      <c r="B11" s="283">
        <f t="shared" si="0"/>
        <v>1427</v>
      </c>
      <c r="C11" s="283">
        <f t="shared" si="1"/>
        <v>843</v>
      </c>
      <c r="D11" s="283">
        <f t="shared" si="2"/>
        <v>207</v>
      </c>
      <c r="E11" s="283">
        <v>750</v>
      </c>
      <c r="F11" s="283">
        <v>322</v>
      </c>
      <c r="G11" s="308">
        <v>20</v>
      </c>
      <c r="H11" s="308">
        <v>209</v>
      </c>
      <c r="I11" s="308">
        <v>137</v>
      </c>
      <c r="J11" s="308">
        <v>58</v>
      </c>
      <c r="K11" s="363">
        <v>468</v>
      </c>
      <c r="L11" s="283">
        <v>384</v>
      </c>
      <c r="M11" s="320">
        <v>129</v>
      </c>
      <c r="N11" s="240"/>
      <c r="O11" s="127"/>
      <c r="P11"/>
      <c r="Q11"/>
      <c r="R11"/>
      <c r="S11"/>
      <c r="T11"/>
      <c r="U11" s="40"/>
      <c r="V11" s="40"/>
      <c r="W11" s="40"/>
      <c r="X11" s="40"/>
      <c r="Y11" s="40"/>
      <c r="Z11" s="40"/>
      <c r="AA11" s="40"/>
      <c r="AB11" s="40"/>
    </row>
    <row r="12" spans="1:28" s="69" customFormat="1" x14ac:dyDescent="0.2">
      <c r="A12" s="70" t="s">
        <v>14</v>
      </c>
      <c r="B12" s="283">
        <f t="shared" si="0"/>
        <v>3019</v>
      </c>
      <c r="C12" s="283">
        <f t="shared" si="1"/>
        <v>1931</v>
      </c>
      <c r="D12" s="283">
        <f t="shared" si="2"/>
        <v>245</v>
      </c>
      <c r="E12" s="283">
        <v>2445</v>
      </c>
      <c r="F12" s="283">
        <v>1495</v>
      </c>
      <c r="G12" s="308">
        <v>79</v>
      </c>
      <c r="H12" s="308">
        <v>156</v>
      </c>
      <c r="I12" s="308">
        <v>82</v>
      </c>
      <c r="J12" s="308">
        <v>25</v>
      </c>
      <c r="K12" s="363">
        <v>418</v>
      </c>
      <c r="L12" s="283">
        <v>354</v>
      </c>
      <c r="M12" s="320">
        <v>141</v>
      </c>
      <c r="N12" s="240"/>
      <c r="O12" s="127"/>
      <c r="P12"/>
      <c r="Q12"/>
      <c r="R12"/>
      <c r="S12"/>
      <c r="T12"/>
      <c r="U12" s="40"/>
      <c r="V12" s="40"/>
      <c r="W12" s="40"/>
      <c r="X12" s="40"/>
      <c r="Y12" s="40"/>
      <c r="Z12" s="40"/>
      <c r="AA12" s="40"/>
      <c r="AB12" s="40"/>
    </row>
    <row r="13" spans="1:28" s="69" customFormat="1" x14ac:dyDescent="0.2">
      <c r="A13" s="70" t="s">
        <v>15</v>
      </c>
      <c r="B13" s="283">
        <f t="shared" si="0"/>
        <v>2170</v>
      </c>
      <c r="C13" s="283">
        <f t="shared" si="1"/>
        <v>1287</v>
      </c>
      <c r="D13" s="283">
        <f t="shared" si="2"/>
        <v>288</v>
      </c>
      <c r="E13" s="283">
        <v>1656</v>
      </c>
      <c r="F13" s="283">
        <v>882</v>
      </c>
      <c r="G13" s="308">
        <v>127</v>
      </c>
      <c r="H13" s="308">
        <v>236</v>
      </c>
      <c r="I13" s="308">
        <v>149</v>
      </c>
      <c r="J13" s="308">
        <v>57</v>
      </c>
      <c r="K13" s="363">
        <v>278</v>
      </c>
      <c r="L13" s="283">
        <v>256</v>
      </c>
      <c r="M13" s="320">
        <v>104</v>
      </c>
      <c r="N13" s="240"/>
      <c r="O13" s="127"/>
      <c r="P13"/>
      <c r="Q13"/>
      <c r="R13"/>
      <c r="S13"/>
      <c r="T13"/>
      <c r="U13" s="40"/>
      <c r="V13" s="40"/>
      <c r="W13" s="40"/>
      <c r="X13" s="40"/>
      <c r="Y13" s="40"/>
      <c r="Z13" s="40"/>
      <c r="AA13" s="40"/>
      <c r="AB13" s="40"/>
    </row>
    <row r="14" spans="1:28" s="69" customFormat="1" x14ac:dyDescent="0.2">
      <c r="A14" s="70" t="s">
        <v>16</v>
      </c>
      <c r="B14" s="283">
        <f t="shared" si="0"/>
        <v>1599</v>
      </c>
      <c r="C14" s="283">
        <f t="shared" si="1"/>
        <v>1085</v>
      </c>
      <c r="D14" s="283">
        <f t="shared" si="2"/>
        <v>309</v>
      </c>
      <c r="E14" s="283">
        <v>912</v>
      </c>
      <c r="F14" s="283">
        <v>506</v>
      </c>
      <c r="G14" s="308">
        <v>126</v>
      </c>
      <c r="H14" s="308">
        <v>103</v>
      </c>
      <c r="I14" s="308">
        <v>81</v>
      </c>
      <c r="J14" s="308">
        <v>31</v>
      </c>
      <c r="K14" s="363">
        <v>584</v>
      </c>
      <c r="L14" s="283">
        <v>498</v>
      </c>
      <c r="M14" s="320">
        <v>152</v>
      </c>
      <c r="N14" s="240"/>
      <c r="O14" s="127"/>
      <c r="P14"/>
      <c r="Q14"/>
      <c r="R14"/>
      <c r="S14"/>
      <c r="T14"/>
      <c r="U14" s="32"/>
      <c r="V14" s="32"/>
      <c r="W14" s="32"/>
      <c r="X14" s="32"/>
      <c r="Y14" s="32"/>
      <c r="Z14" s="32"/>
      <c r="AA14" s="32"/>
      <c r="AB14" s="32"/>
    </row>
    <row r="15" spans="1:28" s="69" customFormat="1" x14ac:dyDescent="0.2">
      <c r="A15" s="70" t="s">
        <v>17</v>
      </c>
      <c r="B15" s="283">
        <f t="shared" si="0"/>
        <v>2939</v>
      </c>
      <c r="C15" s="283">
        <f t="shared" si="1"/>
        <v>1770</v>
      </c>
      <c r="D15" s="283">
        <f t="shared" si="2"/>
        <v>550</v>
      </c>
      <c r="E15" s="283">
        <v>1614</v>
      </c>
      <c r="F15" s="283">
        <v>723</v>
      </c>
      <c r="G15" s="308">
        <v>77</v>
      </c>
      <c r="H15" s="308">
        <v>343</v>
      </c>
      <c r="I15" s="308">
        <v>267</v>
      </c>
      <c r="J15" s="308">
        <v>113</v>
      </c>
      <c r="K15" s="363">
        <v>982</v>
      </c>
      <c r="L15" s="283">
        <v>780</v>
      </c>
      <c r="M15" s="320">
        <v>360</v>
      </c>
      <c r="N15" s="240"/>
      <c r="O15" s="127"/>
      <c r="P15"/>
      <c r="Q15"/>
      <c r="R15"/>
      <c r="S15"/>
      <c r="T15"/>
      <c r="U15" s="32"/>
      <c r="V15" s="32"/>
      <c r="W15" s="32"/>
      <c r="X15" s="32"/>
      <c r="Y15" s="32"/>
      <c r="Z15" s="32"/>
      <c r="AA15" s="32"/>
      <c r="AB15" s="32"/>
    </row>
    <row r="16" spans="1:28" s="69" customFormat="1" x14ac:dyDescent="0.2">
      <c r="A16" s="69" t="s">
        <v>18</v>
      </c>
      <c r="B16" s="283">
        <f t="shared" si="0"/>
        <v>5336</v>
      </c>
      <c r="C16" s="283">
        <f t="shared" si="1"/>
        <v>3326</v>
      </c>
      <c r="D16" s="283">
        <f t="shared" si="2"/>
        <v>862</v>
      </c>
      <c r="E16" s="283">
        <v>3250</v>
      </c>
      <c r="F16" s="283">
        <v>1742</v>
      </c>
      <c r="G16" s="308">
        <v>150</v>
      </c>
      <c r="H16" s="308">
        <v>374</v>
      </c>
      <c r="I16" s="308">
        <v>263</v>
      </c>
      <c r="J16" s="308">
        <v>127</v>
      </c>
      <c r="K16" s="363">
        <v>1712</v>
      </c>
      <c r="L16" s="283">
        <v>1321</v>
      </c>
      <c r="M16" s="320">
        <v>585</v>
      </c>
      <c r="N16" s="240"/>
      <c r="O16" s="127"/>
      <c r="P16"/>
      <c r="Q16"/>
      <c r="R16" s="172"/>
      <c r="S16"/>
      <c r="T16"/>
      <c r="U16" s="32"/>
      <c r="V16" s="32"/>
      <c r="W16" s="32"/>
      <c r="X16" s="32"/>
      <c r="Y16" s="32"/>
      <c r="Z16" s="32"/>
      <c r="AA16" s="32"/>
      <c r="AB16" s="32"/>
    </row>
    <row r="17" spans="1:28" customFormat="1" x14ac:dyDescent="0.2">
      <c r="A17" s="70" t="s">
        <v>19</v>
      </c>
      <c r="B17" s="283">
        <f t="shared" si="0"/>
        <v>10607</v>
      </c>
      <c r="C17" s="283">
        <f t="shared" si="1"/>
        <v>6860</v>
      </c>
      <c r="D17" s="283">
        <f t="shared" si="2"/>
        <v>2901</v>
      </c>
      <c r="E17" s="283">
        <v>3178</v>
      </c>
      <c r="F17" s="283">
        <v>1729</v>
      </c>
      <c r="G17" s="308">
        <v>156</v>
      </c>
      <c r="H17" s="308">
        <v>1630</v>
      </c>
      <c r="I17" s="308">
        <v>901</v>
      </c>
      <c r="J17" s="308">
        <v>578</v>
      </c>
      <c r="K17" s="363">
        <v>5799</v>
      </c>
      <c r="L17" s="283">
        <v>4230</v>
      </c>
      <c r="M17" s="320">
        <v>2167</v>
      </c>
      <c r="N17" s="240"/>
      <c r="O17" s="127"/>
      <c r="U17" s="32"/>
      <c r="V17" s="32"/>
      <c r="W17" s="32"/>
      <c r="X17" s="32"/>
      <c r="Y17" s="32"/>
      <c r="Z17" s="32"/>
      <c r="AA17" s="32"/>
      <c r="AB17" s="32"/>
    </row>
    <row r="18" spans="1:28" customFormat="1" x14ac:dyDescent="0.2">
      <c r="A18" s="70" t="s">
        <v>20</v>
      </c>
      <c r="B18" s="283">
        <f t="shared" si="0"/>
        <v>1029</v>
      </c>
      <c r="C18" s="283">
        <f t="shared" si="1"/>
        <v>604</v>
      </c>
      <c r="D18" s="283">
        <f t="shared" si="2"/>
        <v>134</v>
      </c>
      <c r="E18" s="283">
        <v>646</v>
      </c>
      <c r="F18" s="283">
        <v>277</v>
      </c>
      <c r="G18" s="308">
        <v>31</v>
      </c>
      <c r="H18" s="308">
        <v>98</v>
      </c>
      <c r="I18" s="308">
        <v>67</v>
      </c>
      <c r="J18" s="308">
        <v>22</v>
      </c>
      <c r="K18" s="363">
        <v>285</v>
      </c>
      <c r="L18" s="283">
        <v>260</v>
      </c>
      <c r="M18" s="320">
        <v>81</v>
      </c>
      <c r="N18" s="240"/>
      <c r="O18" s="127"/>
      <c r="U18" s="32"/>
      <c r="V18" s="32"/>
      <c r="W18" s="32"/>
      <c r="X18" s="32"/>
      <c r="Y18" s="32"/>
      <c r="Z18" s="32"/>
      <c r="AA18" s="32"/>
      <c r="AB18" s="32"/>
    </row>
    <row r="19" spans="1:28" s="69" customFormat="1" x14ac:dyDescent="0.2">
      <c r="A19" s="70" t="s">
        <v>21</v>
      </c>
      <c r="B19" s="283">
        <f t="shared" si="0"/>
        <v>3059</v>
      </c>
      <c r="C19" s="283">
        <f t="shared" si="1"/>
        <v>1400</v>
      </c>
      <c r="D19" s="283">
        <f t="shared" si="2"/>
        <v>282</v>
      </c>
      <c r="E19" s="283">
        <v>2281</v>
      </c>
      <c r="F19" s="283">
        <v>760</v>
      </c>
      <c r="G19" s="308">
        <v>56</v>
      </c>
      <c r="H19" s="308">
        <v>195</v>
      </c>
      <c r="I19" s="308">
        <v>130</v>
      </c>
      <c r="J19" s="308">
        <v>49</v>
      </c>
      <c r="K19" s="363">
        <v>583</v>
      </c>
      <c r="L19" s="283">
        <v>510</v>
      </c>
      <c r="M19" s="320">
        <v>177</v>
      </c>
      <c r="N19" s="240"/>
      <c r="O19" s="127"/>
      <c r="P19"/>
      <c r="Q19"/>
      <c r="R19"/>
      <c r="S19"/>
      <c r="T19"/>
      <c r="U19" s="32"/>
      <c r="V19" s="32"/>
      <c r="W19" s="32"/>
      <c r="X19" s="32"/>
      <c r="Y19" s="32"/>
      <c r="Z19" s="32"/>
      <c r="AA19" s="32"/>
      <c r="AB19" s="32"/>
    </row>
    <row r="20" spans="1:28" customFormat="1" x14ac:dyDescent="0.2">
      <c r="A20" s="23" t="s">
        <v>206</v>
      </c>
      <c r="B20" s="283">
        <f t="shared" si="0"/>
        <v>12499</v>
      </c>
      <c r="C20" s="283">
        <f t="shared" si="1"/>
        <v>9058</v>
      </c>
      <c r="D20" s="283">
        <f t="shared" si="2"/>
        <v>3587</v>
      </c>
      <c r="E20" s="283">
        <v>3969</v>
      </c>
      <c r="F20" s="283">
        <v>2610</v>
      </c>
      <c r="G20" s="308">
        <v>373</v>
      </c>
      <c r="H20" s="308">
        <v>1961</v>
      </c>
      <c r="I20" s="308">
        <v>1415</v>
      </c>
      <c r="J20" s="308">
        <v>836</v>
      </c>
      <c r="K20" s="363">
        <v>6569</v>
      </c>
      <c r="L20" s="283">
        <v>5033</v>
      </c>
      <c r="M20" s="320">
        <v>2378</v>
      </c>
      <c r="N20" s="240"/>
      <c r="O20" s="127"/>
      <c r="U20" s="32"/>
      <c r="V20" s="32"/>
      <c r="W20" s="32"/>
      <c r="X20" s="32"/>
      <c r="Y20" s="32"/>
      <c r="Z20" s="32"/>
      <c r="AA20" s="32"/>
      <c r="AB20" s="32"/>
    </row>
    <row r="21" spans="1:28" customFormat="1" x14ac:dyDescent="0.2">
      <c r="A21" s="23" t="s">
        <v>24</v>
      </c>
      <c r="B21" s="283">
        <f t="shared" si="0"/>
        <v>2159</v>
      </c>
      <c r="C21" s="283">
        <f t="shared" si="1"/>
        <v>1410</v>
      </c>
      <c r="D21" s="283">
        <f t="shared" si="2"/>
        <v>413</v>
      </c>
      <c r="E21" s="280">
        <v>862</v>
      </c>
      <c r="F21" s="280">
        <v>399</v>
      </c>
      <c r="G21" s="310">
        <v>34</v>
      </c>
      <c r="H21" s="308">
        <v>319</v>
      </c>
      <c r="I21" s="308">
        <v>234</v>
      </c>
      <c r="J21" s="308">
        <v>81</v>
      </c>
      <c r="K21" s="363">
        <v>978</v>
      </c>
      <c r="L21" s="283">
        <v>777</v>
      </c>
      <c r="M21" s="320">
        <v>298</v>
      </c>
      <c r="N21" s="240"/>
      <c r="O21" s="127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customFormat="1" x14ac:dyDescent="0.2">
      <c r="A22" s="23" t="s">
        <v>25</v>
      </c>
      <c r="B22" s="283">
        <f t="shared" si="0"/>
        <v>4329</v>
      </c>
      <c r="C22" s="283">
        <f t="shared" si="1"/>
        <v>2999</v>
      </c>
      <c r="D22" s="283">
        <f t="shared" si="2"/>
        <v>1434</v>
      </c>
      <c r="E22" s="280">
        <v>663</v>
      </c>
      <c r="F22" s="280">
        <v>435</v>
      </c>
      <c r="G22" s="310">
        <v>57</v>
      </c>
      <c r="H22" s="308">
        <v>579</v>
      </c>
      <c r="I22" s="308">
        <v>385</v>
      </c>
      <c r="J22" s="308">
        <v>259</v>
      </c>
      <c r="K22" s="363">
        <v>3087</v>
      </c>
      <c r="L22" s="283">
        <v>2179</v>
      </c>
      <c r="M22" s="320">
        <v>1118</v>
      </c>
      <c r="N22" s="240"/>
      <c r="O22" s="127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customFormat="1" x14ac:dyDescent="0.2">
      <c r="A23" s="23" t="s">
        <v>26</v>
      </c>
      <c r="B23" s="283">
        <f t="shared" si="0"/>
        <v>379</v>
      </c>
      <c r="C23" s="283">
        <f t="shared" si="1"/>
        <v>246</v>
      </c>
      <c r="D23" s="283">
        <f t="shared" si="2"/>
        <v>60</v>
      </c>
      <c r="E23" s="280">
        <v>103</v>
      </c>
      <c r="F23" s="280">
        <v>32</v>
      </c>
      <c r="G23" s="310">
        <v>2</v>
      </c>
      <c r="H23" s="308">
        <v>77</v>
      </c>
      <c r="I23" s="308">
        <v>60</v>
      </c>
      <c r="J23" s="308">
        <v>14</v>
      </c>
      <c r="K23" s="363">
        <v>199</v>
      </c>
      <c r="L23" s="283">
        <v>154</v>
      </c>
      <c r="M23" s="320">
        <v>44</v>
      </c>
      <c r="N23" s="240"/>
      <c r="O23" s="127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customFormat="1" x14ac:dyDescent="0.2">
      <c r="A24" s="23" t="s">
        <v>27</v>
      </c>
      <c r="B24" s="367">
        <f>H24+K24</f>
        <v>67</v>
      </c>
      <c r="C24" s="367">
        <f>I24+L24</f>
        <v>53</v>
      </c>
      <c r="D24" s="367">
        <f>J24+M24</f>
        <v>34</v>
      </c>
      <c r="E24" s="368" t="s">
        <v>28</v>
      </c>
      <c r="F24" s="368" t="s">
        <v>28</v>
      </c>
      <c r="G24" s="369" t="s">
        <v>28</v>
      </c>
      <c r="H24" s="370">
        <v>12</v>
      </c>
      <c r="I24" s="370">
        <v>0</v>
      </c>
      <c r="J24" s="370">
        <v>0</v>
      </c>
      <c r="K24" s="363">
        <v>55</v>
      </c>
      <c r="L24" s="283">
        <v>53</v>
      </c>
      <c r="M24" s="371">
        <v>34</v>
      </c>
      <c r="N24" s="240"/>
      <c r="O24" s="127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s="39" customFormat="1" x14ac:dyDescent="0.2">
      <c r="A25" s="73" t="s">
        <v>29</v>
      </c>
      <c r="B25" s="343">
        <f t="shared" si="0"/>
        <v>84975</v>
      </c>
      <c r="C25" s="343">
        <f t="shared" si="1"/>
        <v>57934</v>
      </c>
      <c r="D25" s="343">
        <f t="shared" si="2"/>
        <v>19896</v>
      </c>
      <c r="E25" s="278">
        <v>36087</v>
      </c>
      <c r="F25" s="278">
        <v>22451</v>
      </c>
      <c r="G25" s="278">
        <v>2249</v>
      </c>
      <c r="H25" s="309">
        <f t="shared" ref="H25:L25" si="3">SUM(H7:H24)</f>
        <v>12582</v>
      </c>
      <c r="I25" s="309">
        <f t="shared" si="3"/>
        <v>8390</v>
      </c>
      <c r="J25" s="309">
        <f t="shared" si="3"/>
        <v>4507</v>
      </c>
      <c r="K25" s="364">
        <f t="shared" si="3"/>
        <v>36306</v>
      </c>
      <c r="L25" s="309">
        <f t="shared" si="3"/>
        <v>27093</v>
      </c>
      <c r="M25" s="323">
        <f>SUM(M7:M24)</f>
        <v>13140</v>
      </c>
      <c r="N25" s="214">
        <f>SUM(O7:O24)</f>
        <v>0</v>
      </c>
      <c r="O25" s="241"/>
      <c r="P25"/>
      <c r="Q25"/>
      <c r="R25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s="39" customFormat="1" x14ac:dyDescent="0.2">
      <c r="A26" s="73"/>
      <c r="B26" s="37"/>
      <c r="C26" s="37"/>
      <c r="D26" s="37"/>
      <c r="E26" s="75"/>
      <c r="F26" s="37"/>
      <c r="G26" s="37"/>
      <c r="H26" s="172"/>
      <c r="I26" s="172"/>
      <c r="J26"/>
      <c r="K26" s="172"/>
      <c r="L26" s="172"/>
      <c r="M26" s="172"/>
      <c r="N26"/>
      <c r="O26"/>
      <c r="P26"/>
      <c r="Q26"/>
      <c r="R26"/>
      <c r="S26" s="32"/>
      <c r="T26" s="32"/>
      <c r="U26" s="2"/>
      <c r="V26" s="2"/>
      <c r="W26" s="2"/>
      <c r="X26" s="2"/>
      <c r="Y26" s="2"/>
      <c r="Z26" s="2"/>
      <c r="AA26" s="2"/>
      <c r="AB26" s="32"/>
    </row>
    <row r="27" spans="1:28" s="39" customFormat="1" x14ac:dyDescent="0.2">
      <c r="A27" s="171" t="s">
        <v>227</v>
      </c>
      <c r="B27" s="75"/>
      <c r="E27" s="75"/>
      <c r="F27" s="75"/>
      <c r="G27" s="75"/>
      <c r="H27" s="75"/>
      <c r="I27" s="75"/>
      <c r="J27" s="75"/>
      <c r="K27" s="75"/>
      <c r="L27" s="75"/>
      <c r="M27" s="75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customFormat="1" x14ac:dyDescent="0.2">
      <c r="A28" s="31" t="s">
        <v>30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84"/>
      <c r="M28" s="36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x14ac:dyDescent="0.2"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customFormat="1" x14ac:dyDescent="0.2">
      <c r="A30" s="3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x14ac:dyDescent="0.2">
      <c r="K31"/>
      <c r="L31"/>
      <c r="M31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x14ac:dyDescent="0.2">
      <c r="K32"/>
      <c r="L32"/>
      <c r="M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1:13" x14ac:dyDescent="0.2">
      <c r="K33"/>
      <c r="L33"/>
      <c r="M33"/>
    </row>
    <row r="34" spans="11:13" x14ac:dyDescent="0.2">
      <c r="K34"/>
      <c r="L34"/>
      <c r="M34"/>
    </row>
    <row r="35" spans="11:13" x14ac:dyDescent="0.2">
      <c r="K35"/>
      <c r="L35"/>
      <c r="M35"/>
    </row>
    <row r="36" spans="11:13" x14ac:dyDescent="0.2">
      <c r="K36"/>
      <c r="L36"/>
      <c r="M36"/>
    </row>
    <row r="37" spans="11:13" x14ac:dyDescent="0.2">
      <c r="K37"/>
      <c r="L37"/>
      <c r="M37"/>
    </row>
    <row r="38" spans="11:13" x14ac:dyDescent="0.2">
      <c r="K38"/>
      <c r="L38"/>
      <c r="M38"/>
    </row>
    <row r="39" spans="11:13" x14ac:dyDescent="0.2">
      <c r="K39"/>
      <c r="L39"/>
      <c r="M39"/>
    </row>
    <row r="40" spans="11:13" x14ac:dyDescent="0.2">
      <c r="K40"/>
      <c r="L40"/>
      <c r="M40"/>
    </row>
    <row r="41" spans="11:13" x14ac:dyDescent="0.2">
      <c r="K41"/>
      <c r="L41"/>
      <c r="M41"/>
    </row>
    <row r="42" spans="11:13" x14ac:dyDescent="0.2">
      <c r="K42"/>
      <c r="L42"/>
      <c r="M42"/>
    </row>
    <row r="43" spans="11:13" x14ac:dyDescent="0.2">
      <c r="K43"/>
      <c r="L43"/>
      <c r="M43"/>
    </row>
    <row r="44" spans="11:13" x14ac:dyDescent="0.2">
      <c r="K44"/>
      <c r="L44"/>
      <c r="M44"/>
    </row>
    <row r="45" spans="11:13" x14ac:dyDescent="0.2">
      <c r="K45"/>
      <c r="L45"/>
      <c r="M45"/>
    </row>
    <row r="46" spans="11:13" x14ac:dyDescent="0.2">
      <c r="K46"/>
      <c r="L46"/>
      <c r="M46"/>
    </row>
    <row r="47" spans="11:13" x14ac:dyDescent="0.2">
      <c r="K47"/>
      <c r="L47"/>
      <c r="M47"/>
    </row>
    <row r="48" spans="11:13" x14ac:dyDescent="0.2">
      <c r="K48"/>
      <c r="L48"/>
      <c r="M48"/>
    </row>
    <row r="49" spans="11:13" x14ac:dyDescent="0.2">
      <c r="K49"/>
      <c r="L49"/>
      <c r="M49"/>
    </row>
    <row r="50" spans="11:13" x14ac:dyDescent="0.2">
      <c r="K50"/>
      <c r="L50"/>
      <c r="M50"/>
    </row>
    <row r="51" spans="11:13" x14ac:dyDescent="0.2">
      <c r="K51"/>
      <c r="L51"/>
      <c r="M51"/>
    </row>
    <row r="52" spans="11:13" x14ac:dyDescent="0.2">
      <c r="K52"/>
      <c r="L52"/>
      <c r="M52"/>
    </row>
    <row r="53" spans="11:13" x14ac:dyDescent="0.2">
      <c r="K53"/>
      <c r="L53"/>
      <c r="M53"/>
    </row>
  </sheetData>
  <sortState ref="A7:J14">
    <sortCondition ref="A7:A14"/>
  </sortState>
  <mergeCells count="4">
    <mergeCell ref="K5:M5"/>
    <mergeCell ref="B5:D5"/>
    <mergeCell ref="H5:J5"/>
    <mergeCell ref="E5:G5"/>
  </mergeCells>
  <pageMargins left="0.51181102362204722" right="0.51181102362204722" top="0.51181102362204722" bottom="0.51181102362204722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8"/>
  <sheetViews>
    <sheetView showGridLines="0" workbookViewId="0">
      <selection activeCell="A26" sqref="A26"/>
    </sheetView>
  </sheetViews>
  <sheetFormatPr baseColWidth="10" defaultRowHeight="12.75" x14ac:dyDescent="0.2"/>
  <cols>
    <col min="1" max="1" width="16.5703125" customWidth="1"/>
    <col min="2" max="11" width="11.7109375" customWidth="1"/>
  </cols>
  <sheetData>
    <row r="1" spans="1:13" x14ac:dyDescent="0.2">
      <c r="A1" s="1" t="s">
        <v>204</v>
      </c>
    </row>
    <row r="2" spans="1:13" ht="18" x14ac:dyDescent="0.25">
      <c r="A2" s="4" t="s">
        <v>198</v>
      </c>
    </row>
    <row r="3" spans="1:13" ht="15.75" x14ac:dyDescent="0.25">
      <c r="A3" s="244" t="s">
        <v>215</v>
      </c>
    </row>
    <row r="5" spans="1:13" ht="32.25" customHeight="1" x14ac:dyDescent="0.2">
      <c r="A5" s="76"/>
      <c r="B5" s="410" t="s">
        <v>29</v>
      </c>
      <c r="C5" s="411"/>
      <c r="D5" s="411"/>
      <c r="E5" s="412"/>
      <c r="F5" s="410" t="s">
        <v>128</v>
      </c>
      <c r="G5" s="412"/>
      <c r="H5" s="410" t="s">
        <v>48</v>
      </c>
      <c r="I5" s="412"/>
      <c r="J5" s="408" t="s">
        <v>49</v>
      </c>
      <c r="K5" s="409"/>
    </row>
    <row r="6" spans="1:13" ht="71.25" x14ac:dyDescent="0.2">
      <c r="A6" s="77" t="s">
        <v>47</v>
      </c>
      <c r="B6" s="92" t="s">
        <v>50</v>
      </c>
      <c r="C6" s="92" t="s">
        <v>106</v>
      </c>
      <c r="D6" s="79" t="s">
        <v>101</v>
      </c>
      <c r="E6" s="92" t="s">
        <v>107</v>
      </c>
      <c r="F6" s="78" t="s">
        <v>50</v>
      </c>
      <c r="G6" s="79" t="s">
        <v>101</v>
      </c>
      <c r="H6" s="78" t="s">
        <v>50</v>
      </c>
      <c r="I6" s="79" t="s">
        <v>101</v>
      </c>
      <c r="J6" s="92" t="s">
        <v>50</v>
      </c>
      <c r="K6" s="79" t="s">
        <v>101</v>
      </c>
      <c r="M6" s="267"/>
    </row>
    <row r="7" spans="1:13" x14ac:dyDescent="0.2">
      <c r="A7" s="70" t="s">
        <v>9</v>
      </c>
      <c r="B7" s="283">
        <f>F7+H7+J7</f>
        <v>650</v>
      </c>
      <c r="C7" s="283">
        <f>B7/'A.13.5'!B7*100</f>
        <v>35.635964912280706</v>
      </c>
      <c r="D7" s="283">
        <f>G7+I7+K7</f>
        <v>401</v>
      </c>
      <c r="E7" s="283">
        <f>D7/'A.13.5'!C7*100</f>
        <v>37.267657992565056</v>
      </c>
      <c r="F7" s="284">
        <v>257</v>
      </c>
      <c r="G7" s="308">
        <v>130</v>
      </c>
      <c r="H7" s="284">
        <v>192</v>
      </c>
      <c r="I7" s="308">
        <v>90</v>
      </c>
      <c r="J7" s="283">
        <v>201</v>
      </c>
      <c r="K7" s="320">
        <v>181</v>
      </c>
      <c r="L7" s="233">
        <v>7</v>
      </c>
      <c r="M7" s="237"/>
    </row>
    <row r="8" spans="1:13" x14ac:dyDescent="0.2">
      <c r="A8" s="70" t="s">
        <v>10</v>
      </c>
      <c r="B8" s="283">
        <f t="shared" ref="B8:B23" si="0">F8+H8+J8</f>
        <v>2543</v>
      </c>
      <c r="C8" s="283">
        <f>B8/'A.13.5'!B8*100</f>
        <v>30.469686077162709</v>
      </c>
      <c r="D8" s="283">
        <f t="shared" ref="D8:D25" si="1">G8+I8+K8</f>
        <v>1707</v>
      </c>
      <c r="E8" s="283">
        <f>D8/'A.13.5'!C8*100</f>
        <v>28.224206349206348</v>
      </c>
      <c r="F8" s="283">
        <v>1139</v>
      </c>
      <c r="G8" s="308">
        <v>918</v>
      </c>
      <c r="H8" s="283">
        <v>840</v>
      </c>
      <c r="I8" s="308">
        <v>430</v>
      </c>
      <c r="J8" s="283">
        <v>564</v>
      </c>
      <c r="K8" s="320">
        <v>359</v>
      </c>
      <c r="L8" s="233">
        <v>204</v>
      </c>
      <c r="M8" s="237"/>
    </row>
    <row r="9" spans="1:13" x14ac:dyDescent="0.2">
      <c r="A9" s="70" t="s">
        <v>11</v>
      </c>
      <c r="B9" s="283">
        <f t="shared" si="0"/>
        <v>9471</v>
      </c>
      <c r="C9" s="283">
        <f>B9/'A.13.5'!B9*100</f>
        <v>38.531326281529701</v>
      </c>
      <c r="D9" s="283">
        <f t="shared" si="1"/>
        <v>6464</v>
      </c>
      <c r="E9" s="283">
        <f>D9/'A.13.5'!C9*100</f>
        <v>36.135957066189626</v>
      </c>
      <c r="F9" s="283">
        <v>2310</v>
      </c>
      <c r="G9" s="308">
        <v>1698</v>
      </c>
      <c r="H9" s="283">
        <v>2051</v>
      </c>
      <c r="I9" s="308">
        <v>1339</v>
      </c>
      <c r="J9" s="283">
        <v>5110</v>
      </c>
      <c r="K9" s="320">
        <v>3427</v>
      </c>
      <c r="L9" s="233">
        <v>1918</v>
      </c>
      <c r="M9" s="237"/>
    </row>
    <row r="10" spans="1:13" x14ac:dyDescent="0.2">
      <c r="A10" s="70" t="s">
        <v>12</v>
      </c>
      <c r="B10" s="283">
        <f t="shared" si="0"/>
        <v>474</v>
      </c>
      <c r="C10" s="283">
        <f>B10/'A.13.5'!B10*100</f>
        <v>51.298701298701296</v>
      </c>
      <c r="D10" s="283">
        <f t="shared" si="1"/>
        <v>326</v>
      </c>
      <c r="E10" s="283">
        <f>D10/'A.13.5'!C10*100</f>
        <v>50.699844479004661</v>
      </c>
      <c r="F10" s="283">
        <v>89</v>
      </c>
      <c r="G10" s="308">
        <v>56</v>
      </c>
      <c r="H10" s="283">
        <v>88</v>
      </c>
      <c r="I10" s="308">
        <v>56</v>
      </c>
      <c r="J10" s="283">
        <v>297</v>
      </c>
      <c r="K10" s="320">
        <v>214</v>
      </c>
      <c r="L10" s="233">
        <v>17</v>
      </c>
      <c r="M10" s="237"/>
    </row>
    <row r="11" spans="1:13" x14ac:dyDescent="0.2">
      <c r="A11" s="70" t="s">
        <v>13</v>
      </c>
      <c r="B11" s="283">
        <f t="shared" si="0"/>
        <v>477</v>
      </c>
      <c r="C11" s="283">
        <f>B11/'A.13.5'!B11*100</f>
        <v>33.426769446391027</v>
      </c>
      <c r="D11" s="283">
        <f t="shared" si="1"/>
        <v>344</v>
      </c>
      <c r="E11" s="283">
        <f>D11/'A.13.5'!C11*100</f>
        <v>40.806642941874259</v>
      </c>
      <c r="F11" s="283">
        <v>145</v>
      </c>
      <c r="G11" s="308">
        <v>89</v>
      </c>
      <c r="H11" s="283">
        <v>101</v>
      </c>
      <c r="I11" s="308">
        <v>63</v>
      </c>
      <c r="J11" s="283">
        <v>231</v>
      </c>
      <c r="K11" s="320">
        <v>192</v>
      </c>
      <c r="L11" s="233">
        <v>38</v>
      </c>
      <c r="M11" s="237"/>
    </row>
    <row r="12" spans="1:13" x14ac:dyDescent="0.2">
      <c r="A12" s="70" t="s">
        <v>14</v>
      </c>
      <c r="B12" s="283">
        <f t="shared" si="0"/>
        <v>815</v>
      </c>
      <c r="C12" s="283">
        <f>B12/'A.13.5'!B12*100</f>
        <v>26.995693938390197</v>
      </c>
      <c r="D12" s="283">
        <f t="shared" si="1"/>
        <v>556</v>
      </c>
      <c r="E12" s="283">
        <f>D12/'A.13.5'!C12*100</f>
        <v>28.793371310201969</v>
      </c>
      <c r="F12" s="283">
        <v>453</v>
      </c>
      <c r="G12" s="308">
        <v>312</v>
      </c>
      <c r="H12" s="283">
        <v>102</v>
      </c>
      <c r="I12" s="308">
        <v>38</v>
      </c>
      <c r="J12" s="283">
        <v>260</v>
      </c>
      <c r="K12" s="320">
        <v>206</v>
      </c>
      <c r="L12" s="233">
        <v>17</v>
      </c>
      <c r="M12" s="237"/>
    </row>
    <row r="13" spans="1:13" x14ac:dyDescent="0.2">
      <c r="A13" s="70" t="s">
        <v>15</v>
      </c>
      <c r="B13" s="283">
        <f t="shared" si="0"/>
        <v>568</v>
      </c>
      <c r="C13" s="283">
        <f>B13/'A.13.5'!B13*100</f>
        <v>26.175115207373274</v>
      </c>
      <c r="D13" s="283">
        <f t="shared" si="1"/>
        <v>332</v>
      </c>
      <c r="E13" s="283">
        <f>D13/'A.13.5'!C13*100</f>
        <v>25.796425796425797</v>
      </c>
      <c r="F13" s="283">
        <v>309</v>
      </c>
      <c r="G13" s="308">
        <v>147</v>
      </c>
      <c r="H13" s="283">
        <v>138</v>
      </c>
      <c r="I13" s="308">
        <v>72</v>
      </c>
      <c r="J13" s="283">
        <v>121</v>
      </c>
      <c r="K13" s="320">
        <v>113</v>
      </c>
      <c r="L13" s="233">
        <v>22</v>
      </c>
      <c r="M13" s="237"/>
    </row>
    <row r="14" spans="1:13" x14ac:dyDescent="0.2">
      <c r="A14" s="70" t="s">
        <v>16</v>
      </c>
      <c r="B14" s="283">
        <f t="shared" si="0"/>
        <v>567</v>
      </c>
      <c r="C14" s="283">
        <f>B14/'A.13.5'!B14*100</f>
        <v>35.459662288930581</v>
      </c>
      <c r="D14" s="283">
        <f t="shared" si="1"/>
        <v>424</v>
      </c>
      <c r="E14" s="283">
        <f>D14/'A.13.5'!C14*100</f>
        <v>39.078341013824883</v>
      </c>
      <c r="F14" s="283">
        <v>195</v>
      </c>
      <c r="G14" s="308">
        <v>125</v>
      </c>
      <c r="H14" s="283">
        <v>52</v>
      </c>
      <c r="I14" s="308">
        <v>38</v>
      </c>
      <c r="J14" s="283">
        <v>320</v>
      </c>
      <c r="K14" s="320">
        <v>261</v>
      </c>
      <c r="L14" s="233">
        <v>61</v>
      </c>
      <c r="M14" s="237"/>
    </row>
    <row r="15" spans="1:13" x14ac:dyDescent="0.2">
      <c r="A15" s="70" t="s">
        <v>17</v>
      </c>
      <c r="B15" s="283">
        <f t="shared" si="0"/>
        <v>920</v>
      </c>
      <c r="C15" s="283">
        <f>B15/'A.13.5'!B15*100</f>
        <v>31.303164341612792</v>
      </c>
      <c r="D15" s="283">
        <f t="shared" si="1"/>
        <v>579</v>
      </c>
      <c r="E15" s="283">
        <f>D15/'A.13.5'!C15*100</f>
        <v>32.711864406779661</v>
      </c>
      <c r="F15" s="283">
        <v>256</v>
      </c>
      <c r="G15" s="308">
        <v>99</v>
      </c>
      <c r="H15" s="283">
        <v>170</v>
      </c>
      <c r="I15" s="308">
        <v>125</v>
      </c>
      <c r="J15" s="283">
        <v>494</v>
      </c>
      <c r="K15" s="320">
        <v>355</v>
      </c>
      <c r="L15" s="233">
        <v>7</v>
      </c>
      <c r="M15" s="237"/>
    </row>
    <row r="16" spans="1:13" x14ac:dyDescent="0.2">
      <c r="A16" s="69" t="s">
        <v>18</v>
      </c>
      <c r="B16" s="283">
        <f t="shared" si="0"/>
        <v>1515</v>
      </c>
      <c r="C16" s="283">
        <f>B16/'A.13.5'!B16*100</f>
        <v>28.392053973013493</v>
      </c>
      <c r="D16" s="283">
        <f t="shared" si="1"/>
        <v>1021</v>
      </c>
      <c r="E16" s="283">
        <f>D16/'A.13.5'!C16*100</f>
        <v>30.697534576067348</v>
      </c>
      <c r="F16" s="283">
        <v>571</v>
      </c>
      <c r="G16" s="308">
        <v>340</v>
      </c>
      <c r="H16" s="283">
        <v>174</v>
      </c>
      <c r="I16" s="308">
        <v>110</v>
      </c>
      <c r="J16" s="283">
        <v>770</v>
      </c>
      <c r="K16" s="320">
        <v>571</v>
      </c>
      <c r="L16" s="233">
        <v>205</v>
      </c>
      <c r="M16" s="237"/>
    </row>
    <row r="17" spans="1:13" x14ac:dyDescent="0.2">
      <c r="A17" s="70" t="s">
        <v>19</v>
      </c>
      <c r="B17" s="283">
        <f t="shared" si="0"/>
        <v>3939</v>
      </c>
      <c r="C17" s="283">
        <f>B17/'A.13.5'!B17*100</f>
        <v>37.135853681531067</v>
      </c>
      <c r="D17" s="283">
        <f t="shared" si="1"/>
        <v>2471</v>
      </c>
      <c r="E17" s="283">
        <f>D17/'A.13.5'!C17*100</f>
        <v>36.020408163265301</v>
      </c>
      <c r="F17" s="283">
        <v>765</v>
      </c>
      <c r="G17" s="308">
        <v>438</v>
      </c>
      <c r="H17" s="283">
        <v>736</v>
      </c>
      <c r="I17" s="308">
        <v>383</v>
      </c>
      <c r="J17" s="283">
        <v>2438</v>
      </c>
      <c r="K17" s="320">
        <v>1650</v>
      </c>
      <c r="L17" s="233">
        <v>774</v>
      </c>
      <c r="M17" s="237"/>
    </row>
    <row r="18" spans="1:13" x14ac:dyDescent="0.2">
      <c r="A18" s="70" t="s">
        <v>20</v>
      </c>
      <c r="B18" s="283">
        <f t="shared" si="0"/>
        <v>385</v>
      </c>
      <c r="C18" s="283">
        <f>B18/'A.13.5'!B18*100</f>
        <v>37.414965986394563</v>
      </c>
      <c r="D18" s="283">
        <f t="shared" si="1"/>
        <v>249</v>
      </c>
      <c r="E18" s="283">
        <f>D18/'A.13.5'!C18*100</f>
        <v>41.225165562913908</v>
      </c>
      <c r="F18" s="283">
        <v>152</v>
      </c>
      <c r="G18" s="308">
        <v>59</v>
      </c>
      <c r="H18" s="283">
        <v>55</v>
      </c>
      <c r="I18" s="308">
        <v>32</v>
      </c>
      <c r="J18" s="283">
        <v>178</v>
      </c>
      <c r="K18" s="320">
        <v>158</v>
      </c>
      <c r="L18" s="233">
        <v>17</v>
      </c>
      <c r="M18" s="237"/>
    </row>
    <row r="19" spans="1:13" x14ac:dyDescent="0.2">
      <c r="A19" s="70" t="s">
        <v>21</v>
      </c>
      <c r="B19" s="283">
        <f t="shared" si="0"/>
        <v>817</v>
      </c>
      <c r="C19" s="283">
        <f>B19/'A.13.5'!B19*100</f>
        <v>26.70807453416149</v>
      </c>
      <c r="D19" s="283">
        <f t="shared" si="1"/>
        <v>495</v>
      </c>
      <c r="E19" s="283">
        <f>D19/'A.13.5'!C19*100</f>
        <v>35.357142857142861</v>
      </c>
      <c r="F19" s="283">
        <v>409</v>
      </c>
      <c r="G19" s="308">
        <v>173</v>
      </c>
      <c r="H19" s="283">
        <v>110</v>
      </c>
      <c r="I19" s="308">
        <v>67</v>
      </c>
      <c r="J19" s="283">
        <v>298</v>
      </c>
      <c r="K19" s="320">
        <v>255</v>
      </c>
      <c r="L19" s="233">
        <v>40</v>
      </c>
      <c r="M19" s="237"/>
    </row>
    <row r="20" spans="1:13" x14ac:dyDescent="0.2">
      <c r="A20" s="23" t="s">
        <v>206</v>
      </c>
      <c r="B20" s="283">
        <f t="shared" si="0"/>
        <v>4318</v>
      </c>
      <c r="C20" s="283">
        <f>B20/'A.13.5'!B20*100</f>
        <v>34.546763741099291</v>
      </c>
      <c r="D20" s="283">
        <f t="shared" si="1"/>
        <v>2966</v>
      </c>
      <c r="E20" s="283">
        <f>D20/'A.13.5'!C20*100</f>
        <v>32.744535217487304</v>
      </c>
      <c r="F20" s="283">
        <v>730</v>
      </c>
      <c r="G20" s="308">
        <v>502</v>
      </c>
      <c r="H20" s="283">
        <v>768</v>
      </c>
      <c r="I20" s="308">
        <v>486</v>
      </c>
      <c r="J20" s="283">
        <v>2820</v>
      </c>
      <c r="K20" s="320">
        <v>1978</v>
      </c>
      <c r="L20" s="233">
        <v>831</v>
      </c>
      <c r="M20" s="237"/>
    </row>
    <row r="21" spans="1:13" x14ac:dyDescent="0.2">
      <c r="A21" s="71" t="s">
        <v>24</v>
      </c>
      <c r="B21" s="283">
        <f t="shared" si="0"/>
        <v>779</v>
      </c>
      <c r="C21" s="283">
        <f>B21/'A.13.5'!B21*100</f>
        <v>36.081519221861974</v>
      </c>
      <c r="D21" s="283">
        <f t="shared" si="1"/>
        <v>546</v>
      </c>
      <c r="E21" s="283">
        <f>D21/'A.13.5'!C21*100</f>
        <v>38.723404255319153</v>
      </c>
      <c r="F21" s="280">
        <v>147</v>
      </c>
      <c r="G21" s="310">
        <v>95</v>
      </c>
      <c r="H21" s="283">
        <v>176</v>
      </c>
      <c r="I21" s="308">
        <v>119</v>
      </c>
      <c r="J21" s="283">
        <v>456</v>
      </c>
      <c r="K21" s="281">
        <v>332</v>
      </c>
      <c r="L21" s="233">
        <v>58</v>
      </c>
      <c r="M21" s="237"/>
    </row>
    <row r="22" spans="1:13" x14ac:dyDescent="0.2">
      <c r="A22" s="71" t="s">
        <v>25</v>
      </c>
      <c r="B22" s="283">
        <f t="shared" si="0"/>
        <v>1844</v>
      </c>
      <c r="C22" s="283">
        <f>B22/'A.13.5'!B22*100</f>
        <v>42.5964425964426</v>
      </c>
      <c r="D22" s="283">
        <f t="shared" si="1"/>
        <v>1210</v>
      </c>
      <c r="E22" s="283">
        <f>D22/'A.13.5'!C22*100</f>
        <v>40.346782260753585</v>
      </c>
      <c r="F22" s="280">
        <v>136</v>
      </c>
      <c r="G22" s="310">
        <v>101</v>
      </c>
      <c r="H22" s="283">
        <v>269</v>
      </c>
      <c r="I22" s="308">
        <v>168</v>
      </c>
      <c r="J22" s="283">
        <v>1439</v>
      </c>
      <c r="K22" s="281">
        <v>941</v>
      </c>
      <c r="L22" s="233">
        <v>580</v>
      </c>
      <c r="M22" s="237"/>
    </row>
    <row r="23" spans="1:13" x14ac:dyDescent="0.2">
      <c r="A23" s="71" t="s">
        <v>26</v>
      </c>
      <c r="B23" s="283">
        <f t="shared" si="0"/>
        <v>207</v>
      </c>
      <c r="C23" s="283">
        <f>B23/'A.13.5'!B23*100</f>
        <v>54.617414248021113</v>
      </c>
      <c r="D23" s="283">
        <f t="shared" si="1"/>
        <v>146</v>
      </c>
      <c r="E23" s="283">
        <f>D23/'A.13.5'!C23*100</f>
        <v>59.349593495934961</v>
      </c>
      <c r="F23" s="280">
        <v>19</v>
      </c>
      <c r="G23" s="310">
        <v>7</v>
      </c>
      <c r="H23" s="283">
        <v>50</v>
      </c>
      <c r="I23" s="308">
        <v>39</v>
      </c>
      <c r="J23" s="283">
        <v>138</v>
      </c>
      <c r="K23" s="281">
        <v>100</v>
      </c>
      <c r="L23" s="233">
        <v>13</v>
      </c>
      <c r="M23" s="237"/>
    </row>
    <row r="24" spans="1:13" x14ac:dyDescent="0.2">
      <c r="A24" s="23" t="s">
        <v>27</v>
      </c>
      <c r="B24" s="283">
        <f>FH24+J24</f>
        <v>27</v>
      </c>
      <c r="C24" s="283">
        <f>B24/'A.13.5'!B24*100</f>
        <v>40.298507462686565</v>
      </c>
      <c r="D24" s="283">
        <f>I24+K24</f>
        <v>26</v>
      </c>
      <c r="E24" s="283">
        <f>D24/'A.13.5'!C24*100</f>
        <v>49.056603773584904</v>
      </c>
      <c r="F24" s="285" t="s">
        <v>28</v>
      </c>
      <c r="G24" s="342" t="s">
        <v>28</v>
      </c>
      <c r="H24" s="283">
        <v>5</v>
      </c>
      <c r="I24" s="373">
        <v>0</v>
      </c>
      <c r="J24" s="283">
        <v>27</v>
      </c>
      <c r="K24" s="281">
        <v>26</v>
      </c>
      <c r="L24" s="233">
        <v>3</v>
      </c>
      <c r="M24" s="237"/>
    </row>
    <row r="25" spans="1:13" x14ac:dyDescent="0.2">
      <c r="A25" s="73" t="s">
        <v>29</v>
      </c>
      <c r="B25" s="278">
        <f>F25+H25+J25</f>
        <v>30176</v>
      </c>
      <c r="C25" s="343">
        <f>B25/'A.13.5'!B25*100</f>
        <v>35.511621065019121</v>
      </c>
      <c r="D25" s="278">
        <f t="shared" si="1"/>
        <v>20182</v>
      </c>
      <c r="E25" s="343">
        <f>D25/'A.13.5'!C25*100</f>
        <v>34.83619290917251</v>
      </c>
      <c r="F25" s="309">
        <v>7937</v>
      </c>
      <c r="G25" s="309">
        <v>5208</v>
      </c>
      <c r="H25" s="309">
        <f t="shared" ref="H25:K25" si="2">SUM(H7:H24)</f>
        <v>6077</v>
      </c>
      <c r="I25" s="309">
        <f t="shared" si="2"/>
        <v>3655</v>
      </c>
      <c r="J25" s="309">
        <f t="shared" si="2"/>
        <v>16162</v>
      </c>
      <c r="K25" s="321">
        <f t="shared" si="2"/>
        <v>11319</v>
      </c>
      <c r="M25" s="242"/>
    </row>
    <row r="26" spans="1:13" x14ac:dyDescent="0.2">
      <c r="A26" s="73"/>
      <c r="B26" s="37"/>
      <c r="C26" s="174"/>
      <c r="D26" s="37"/>
      <c r="E26" s="174"/>
      <c r="F26" s="37"/>
      <c r="G26" s="241"/>
      <c r="H26" s="37"/>
      <c r="I26" s="37"/>
      <c r="J26" s="150"/>
      <c r="K26" s="150"/>
    </row>
    <row r="27" spans="1:13" x14ac:dyDescent="0.2">
      <c r="A27" s="171" t="s">
        <v>144</v>
      </c>
      <c r="B27" s="37"/>
      <c r="C27" s="174"/>
      <c r="D27" s="37"/>
      <c r="E27" s="174"/>
      <c r="F27" s="37"/>
      <c r="G27" s="37"/>
      <c r="H27" s="37"/>
      <c r="I27" s="37"/>
      <c r="J27" s="150"/>
      <c r="K27" s="150"/>
    </row>
    <row r="28" spans="1:13" x14ac:dyDescent="0.2">
      <c r="A28" s="31" t="s">
        <v>30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</sheetData>
  <mergeCells count="4">
    <mergeCell ref="F5:G5"/>
    <mergeCell ref="H5:I5"/>
    <mergeCell ref="J5:K5"/>
    <mergeCell ref="B5:E5"/>
  </mergeCells>
  <pageMargins left="0.7" right="0.7" top="0.75" bottom="0.75" header="0.3" footer="0.3"/>
  <pageSetup paperSize="9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8"/>
  <sheetViews>
    <sheetView showGridLines="0" workbookViewId="0"/>
  </sheetViews>
  <sheetFormatPr baseColWidth="10" defaultRowHeight="12.75" x14ac:dyDescent="0.2"/>
  <cols>
    <col min="1" max="1" width="16.5703125" style="243" customWidth="1"/>
    <col min="2" max="11" width="11.7109375" style="243" customWidth="1"/>
    <col min="12" max="16384" width="11.42578125" style="243"/>
  </cols>
  <sheetData>
    <row r="1" spans="1:13" x14ac:dyDescent="0.2">
      <c r="A1" s="1" t="s">
        <v>204</v>
      </c>
    </row>
    <row r="2" spans="1:13" ht="18" x14ac:dyDescent="0.25">
      <c r="A2" s="4" t="s">
        <v>199</v>
      </c>
    </row>
    <row r="3" spans="1:13" ht="15.75" x14ac:dyDescent="0.25">
      <c r="A3" s="244" t="s">
        <v>216</v>
      </c>
    </row>
    <row r="5" spans="1:13" ht="32.25" customHeight="1" x14ac:dyDescent="0.2">
      <c r="A5" s="76"/>
      <c r="B5" s="410" t="s">
        <v>29</v>
      </c>
      <c r="C5" s="411"/>
      <c r="D5" s="411"/>
      <c r="E5" s="412"/>
      <c r="F5" s="410" t="s">
        <v>128</v>
      </c>
      <c r="G5" s="412"/>
      <c r="H5" s="410" t="s">
        <v>48</v>
      </c>
      <c r="I5" s="412"/>
      <c r="J5" s="408" t="s">
        <v>49</v>
      </c>
      <c r="K5" s="409"/>
    </row>
    <row r="6" spans="1:13" ht="71.25" x14ac:dyDescent="0.2">
      <c r="A6" s="77" t="s">
        <v>47</v>
      </c>
      <c r="B6" s="92" t="s">
        <v>50</v>
      </c>
      <c r="C6" s="92" t="s">
        <v>196</v>
      </c>
      <c r="D6" s="79" t="s">
        <v>101</v>
      </c>
      <c r="E6" s="92" t="s">
        <v>197</v>
      </c>
      <c r="F6" s="78" t="s">
        <v>50</v>
      </c>
      <c r="G6" s="79" t="s">
        <v>101</v>
      </c>
      <c r="H6" s="78" t="s">
        <v>50</v>
      </c>
      <c r="I6" s="79" t="s">
        <v>101</v>
      </c>
      <c r="J6" s="92" t="s">
        <v>50</v>
      </c>
      <c r="K6" s="79" t="s">
        <v>101</v>
      </c>
      <c r="M6" s="267"/>
    </row>
    <row r="7" spans="1:13" x14ac:dyDescent="0.2">
      <c r="A7" s="70" t="s">
        <v>9</v>
      </c>
      <c r="B7" s="283">
        <f>F7+H7+J7</f>
        <v>1174</v>
      </c>
      <c r="C7" s="283">
        <f>B7/'A.13.5'!B7*100</f>
        <v>64.364035087719301</v>
      </c>
      <c r="D7" s="283">
        <f>G7+I7+K7</f>
        <v>675</v>
      </c>
      <c r="E7" s="283">
        <f>D7/'A.13.5'!C7*100</f>
        <v>62.732342007434951</v>
      </c>
      <c r="F7" s="284">
        <f>'A.13.5'!E7-'A.13.6a'!F7</f>
        <v>776</v>
      </c>
      <c r="G7" s="284">
        <f>'A.13.5'!F7-'A.13.6a'!G7</f>
        <v>390</v>
      </c>
      <c r="H7" s="284">
        <f>'A.13.5'!H7-'A.13.6a'!H7</f>
        <v>224</v>
      </c>
      <c r="I7" s="284">
        <f>'A.13.5'!I7-'A.13.6a'!I7</f>
        <v>126</v>
      </c>
      <c r="J7" s="283">
        <f>'A.13.5'!K7-'A.13.6a'!J7</f>
        <v>174</v>
      </c>
      <c r="K7" s="283">
        <f>'A.13.5'!L7-'A.13.6a'!K7</f>
        <v>159</v>
      </c>
      <c r="L7" s="233">
        <v>7</v>
      </c>
      <c r="M7" s="237"/>
    </row>
    <row r="8" spans="1:13" x14ac:dyDescent="0.2">
      <c r="A8" s="70" t="s">
        <v>10</v>
      </c>
      <c r="B8" s="283">
        <f t="shared" ref="B8:B23" si="0">F8+H8+J8</f>
        <v>5803</v>
      </c>
      <c r="C8" s="283">
        <f>B8/'A.13.5'!B8*100</f>
        <v>69.53031392283728</v>
      </c>
      <c r="D8" s="283">
        <f t="shared" ref="D8:D25" si="1">G8+I8+K8</f>
        <v>4341</v>
      </c>
      <c r="E8" s="283">
        <f>D8/'A.13.5'!C8*100</f>
        <v>71.775793650793645</v>
      </c>
      <c r="F8" s="283">
        <f>'A.13.5'!E8-'A.13.6a'!F8</f>
        <v>3624</v>
      </c>
      <c r="G8" s="308">
        <f>'A.13.5'!F8-'A.13.6a'!G8</f>
        <v>2810</v>
      </c>
      <c r="H8" s="283">
        <f>'A.13.5'!H8-'A.13.6a'!H8</f>
        <v>1148</v>
      </c>
      <c r="I8" s="308">
        <f>'A.13.5'!I8-'A.13.6a'!I8</f>
        <v>776</v>
      </c>
      <c r="J8" s="283">
        <f>'A.13.5'!K8-'A.13.6a'!J8</f>
        <v>1031</v>
      </c>
      <c r="K8" s="320">
        <f>'A.13.5'!L8-'A.13.6a'!K8</f>
        <v>755</v>
      </c>
      <c r="L8" s="233">
        <v>204</v>
      </c>
      <c r="M8" s="237"/>
    </row>
    <row r="9" spans="1:13" x14ac:dyDescent="0.2">
      <c r="A9" s="70" t="s">
        <v>11</v>
      </c>
      <c r="B9" s="283">
        <f t="shared" si="0"/>
        <v>15109</v>
      </c>
      <c r="C9" s="283">
        <f>B9/'A.13.5'!B9*100</f>
        <v>61.468673718470299</v>
      </c>
      <c r="D9" s="283">
        <f t="shared" si="1"/>
        <v>11424</v>
      </c>
      <c r="E9" s="283">
        <f>D9/'A.13.5'!C9*100</f>
        <v>63.864042933810374</v>
      </c>
      <c r="F9" s="283">
        <f>'A.13.5'!E9-'A.13.6a'!F9</f>
        <v>6680</v>
      </c>
      <c r="G9" s="308">
        <f>'A.13.5'!F9-'A.13.6a'!G9</f>
        <v>5026</v>
      </c>
      <c r="H9" s="283">
        <f>'A.13.5'!H9-'A.13.6a'!H9</f>
        <v>1693</v>
      </c>
      <c r="I9" s="308">
        <f>'A.13.5'!I9-'A.13.6a'!I9</f>
        <v>1362</v>
      </c>
      <c r="J9" s="283">
        <f>'A.13.5'!K9-'A.13.6a'!J9</f>
        <v>6736</v>
      </c>
      <c r="K9" s="320">
        <f>'A.13.5'!L9-'A.13.6a'!K9</f>
        <v>5036</v>
      </c>
      <c r="L9" s="233">
        <v>1918</v>
      </c>
      <c r="M9" s="237"/>
    </row>
    <row r="10" spans="1:13" x14ac:dyDescent="0.2">
      <c r="A10" s="70" t="s">
        <v>12</v>
      </c>
      <c r="B10" s="283">
        <f t="shared" si="0"/>
        <v>450</v>
      </c>
      <c r="C10" s="283">
        <f>B10/'A.13.5'!B10*100</f>
        <v>48.701298701298704</v>
      </c>
      <c r="D10" s="283">
        <f t="shared" si="1"/>
        <v>317</v>
      </c>
      <c r="E10" s="283">
        <f>D10/'A.13.5'!C10*100</f>
        <v>49.300155520995339</v>
      </c>
      <c r="F10" s="283">
        <f>'A.13.5'!E10-'A.13.6a'!F10</f>
        <v>200</v>
      </c>
      <c r="G10" s="308">
        <f>'A.13.5'!F10-'A.13.6a'!G10</f>
        <v>104</v>
      </c>
      <c r="H10" s="283">
        <f>'A.13.5'!H10-'A.13.6a'!H10</f>
        <v>54</v>
      </c>
      <c r="I10" s="308">
        <f>'A.13.5'!I10-'A.13.6a'!I10</f>
        <v>40</v>
      </c>
      <c r="J10" s="283">
        <f>'A.13.5'!K10-'A.13.6a'!J10</f>
        <v>196</v>
      </c>
      <c r="K10" s="320">
        <f>'A.13.5'!L10-'A.13.6a'!K10</f>
        <v>173</v>
      </c>
      <c r="L10" s="233">
        <v>17</v>
      </c>
      <c r="M10" s="237"/>
    </row>
    <row r="11" spans="1:13" x14ac:dyDescent="0.2">
      <c r="A11" s="70" t="s">
        <v>13</v>
      </c>
      <c r="B11" s="283">
        <f t="shared" si="0"/>
        <v>950</v>
      </c>
      <c r="C11" s="283">
        <f>B11/'A.13.5'!B11*100</f>
        <v>66.57323055360898</v>
      </c>
      <c r="D11" s="283">
        <f t="shared" si="1"/>
        <v>499</v>
      </c>
      <c r="E11" s="283">
        <f>D11/'A.13.5'!C11*100</f>
        <v>59.193357058125741</v>
      </c>
      <c r="F11" s="283">
        <f>'A.13.5'!E11-'A.13.6a'!F11</f>
        <v>605</v>
      </c>
      <c r="G11" s="308">
        <f>'A.13.5'!F11-'A.13.6a'!G11</f>
        <v>233</v>
      </c>
      <c r="H11" s="283">
        <f>'A.13.5'!H11-'A.13.6a'!H11</f>
        <v>108</v>
      </c>
      <c r="I11" s="308">
        <f>'A.13.5'!I11-'A.13.6a'!I11</f>
        <v>74</v>
      </c>
      <c r="J11" s="283">
        <f>'A.13.5'!K11-'A.13.6a'!J11</f>
        <v>237</v>
      </c>
      <c r="K11" s="320">
        <f>'A.13.5'!L11-'A.13.6a'!K11</f>
        <v>192</v>
      </c>
      <c r="L11" s="233">
        <v>38</v>
      </c>
      <c r="M11" s="237"/>
    </row>
    <row r="12" spans="1:13" x14ac:dyDescent="0.2">
      <c r="A12" s="70" t="s">
        <v>14</v>
      </c>
      <c r="B12" s="283">
        <f t="shared" si="0"/>
        <v>2204</v>
      </c>
      <c r="C12" s="283">
        <f>B12/'A.13.5'!B12*100</f>
        <v>73.004306061609796</v>
      </c>
      <c r="D12" s="283">
        <f t="shared" si="1"/>
        <v>1375</v>
      </c>
      <c r="E12" s="283">
        <f>D12/'A.13.5'!C12*100</f>
        <v>71.206628689798038</v>
      </c>
      <c r="F12" s="283">
        <f>'A.13.5'!E12-'A.13.6a'!F12</f>
        <v>1992</v>
      </c>
      <c r="G12" s="308">
        <f>'A.13.5'!F12-'A.13.6a'!G12</f>
        <v>1183</v>
      </c>
      <c r="H12" s="283">
        <f>'A.13.5'!H12-'A.13.6a'!H12</f>
        <v>54</v>
      </c>
      <c r="I12" s="308">
        <f>'A.13.5'!I12-'A.13.6a'!I12</f>
        <v>44</v>
      </c>
      <c r="J12" s="283">
        <f>'A.13.5'!K12-'A.13.6a'!J12</f>
        <v>158</v>
      </c>
      <c r="K12" s="320">
        <f>'A.13.5'!L12-'A.13.6a'!K12</f>
        <v>148</v>
      </c>
      <c r="L12" s="233">
        <v>17</v>
      </c>
      <c r="M12" s="237"/>
    </row>
    <row r="13" spans="1:13" x14ac:dyDescent="0.2">
      <c r="A13" s="70" t="s">
        <v>15</v>
      </c>
      <c r="B13" s="283">
        <f t="shared" si="0"/>
        <v>1602</v>
      </c>
      <c r="C13" s="283">
        <f>B13/'A.13.5'!B13*100</f>
        <v>73.824884792626733</v>
      </c>
      <c r="D13" s="283">
        <f t="shared" si="1"/>
        <v>955</v>
      </c>
      <c r="E13" s="283">
        <f>D13/'A.13.5'!C13*100</f>
        <v>74.203574203574206</v>
      </c>
      <c r="F13" s="283">
        <f>'A.13.5'!E13-'A.13.6a'!F13</f>
        <v>1347</v>
      </c>
      <c r="G13" s="308">
        <f>'A.13.5'!F13-'A.13.6a'!G13</f>
        <v>735</v>
      </c>
      <c r="H13" s="283">
        <f>'A.13.5'!H13-'A.13.6a'!H13</f>
        <v>98</v>
      </c>
      <c r="I13" s="308">
        <f>'A.13.5'!I13-'A.13.6a'!I13</f>
        <v>77</v>
      </c>
      <c r="J13" s="283">
        <f>'A.13.5'!K13-'A.13.6a'!J13</f>
        <v>157</v>
      </c>
      <c r="K13" s="320">
        <f>'A.13.5'!L13-'A.13.6a'!K13</f>
        <v>143</v>
      </c>
      <c r="L13" s="233">
        <v>22</v>
      </c>
      <c r="M13" s="237"/>
    </row>
    <row r="14" spans="1:13" x14ac:dyDescent="0.2">
      <c r="A14" s="70" t="s">
        <v>16</v>
      </c>
      <c r="B14" s="283">
        <f t="shared" si="0"/>
        <v>1032</v>
      </c>
      <c r="C14" s="283">
        <f>B14/'A.13.5'!B14*100</f>
        <v>64.540337711069412</v>
      </c>
      <c r="D14" s="283">
        <f t="shared" si="1"/>
        <v>661</v>
      </c>
      <c r="E14" s="283">
        <f>D14/'A.13.5'!C14*100</f>
        <v>60.921658986175117</v>
      </c>
      <c r="F14" s="283">
        <f>'A.13.5'!E14-'A.13.6a'!F14</f>
        <v>717</v>
      </c>
      <c r="G14" s="308">
        <f>'A.13.5'!F14-'A.13.6a'!G14</f>
        <v>381</v>
      </c>
      <c r="H14" s="283">
        <f>'A.13.5'!H14-'A.13.6a'!H14</f>
        <v>51</v>
      </c>
      <c r="I14" s="308">
        <f>'A.13.5'!I14-'A.13.6a'!I14</f>
        <v>43</v>
      </c>
      <c r="J14" s="283">
        <f>'A.13.5'!K14-'A.13.6a'!J14</f>
        <v>264</v>
      </c>
      <c r="K14" s="320">
        <f>'A.13.5'!L14-'A.13.6a'!K14</f>
        <v>237</v>
      </c>
      <c r="L14" s="233">
        <v>61</v>
      </c>
      <c r="M14" s="237"/>
    </row>
    <row r="15" spans="1:13" x14ac:dyDescent="0.2">
      <c r="A15" s="70" t="s">
        <v>17</v>
      </c>
      <c r="B15" s="283">
        <f t="shared" si="0"/>
        <v>2019</v>
      </c>
      <c r="C15" s="283">
        <f>B15/'A.13.5'!B15*100</f>
        <v>68.696835658387215</v>
      </c>
      <c r="D15" s="283">
        <f t="shared" si="1"/>
        <v>1191</v>
      </c>
      <c r="E15" s="283">
        <f>D15/'A.13.5'!C15*100</f>
        <v>67.288135593220346</v>
      </c>
      <c r="F15" s="283">
        <f>'A.13.5'!E15-'A.13.6a'!F15</f>
        <v>1358</v>
      </c>
      <c r="G15" s="308">
        <f>'A.13.5'!F15-'A.13.6a'!G15</f>
        <v>624</v>
      </c>
      <c r="H15" s="283">
        <f>'A.13.5'!H15-'A.13.6a'!H15</f>
        <v>173</v>
      </c>
      <c r="I15" s="308">
        <f>'A.13.5'!I15-'A.13.6a'!I15</f>
        <v>142</v>
      </c>
      <c r="J15" s="283">
        <f>'A.13.5'!K15-'A.13.6a'!J15</f>
        <v>488</v>
      </c>
      <c r="K15" s="320">
        <f>'A.13.5'!L15-'A.13.6a'!K15</f>
        <v>425</v>
      </c>
      <c r="L15" s="233">
        <v>7</v>
      </c>
      <c r="M15" s="237"/>
    </row>
    <row r="16" spans="1:13" x14ac:dyDescent="0.2">
      <c r="A16" s="196" t="s">
        <v>18</v>
      </c>
      <c r="B16" s="283">
        <f t="shared" si="0"/>
        <v>3821</v>
      </c>
      <c r="C16" s="283">
        <f>B16/'A.13.5'!B16*100</f>
        <v>71.607946026986497</v>
      </c>
      <c r="D16" s="283">
        <f t="shared" si="1"/>
        <v>2305</v>
      </c>
      <c r="E16" s="283">
        <f>D16/'A.13.5'!C16*100</f>
        <v>69.302465423932645</v>
      </c>
      <c r="F16" s="283">
        <f>'A.13.5'!E16-'A.13.6a'!F16</f>
        <v>2679</v>
      </c>
      <c r="G16" s="308">
        <f>'A.13.5'!F16-'A.13.6a'!G16</f>
        <v>1402</v>
      </c>
      <c r="H16" s="283">
        <f>'A.13.5'!H16-'A.13.6a'!H16</f>
        <v>200</v>
      </c>
      <c r="I16" s="308">
        <f>'A.13.5'!I16-'A.13.6a'!I16</f>
        <v>153</v>
      </c>
      <c r="J16" s="283">
        <f>'A.13.5'!K16-'A.13.6a'!J16</f>
        <v>942</v>
      </c>
      <c r="K16" s="320">
        <f>'A.13.5'!L16-'A.13.6a'!K16</f>
        <v>750</v>
      </c>
      <c r="L16" s="233">
        <v>105</v>
      </c>
      <c r="M16" s="237"/>
    </row>
    <row r="17" spans="1:13" x14ac:dyDescent="0.2">
      <c r="A17" s="70" t="s">
        <v>19</v>
      </c>
      <c r="B17" s="283">
        <f t="shared" si="0"/>
        <v>6668</v>
      </c>
      <c r="C17" s="283">
        <f>B17/'A.13.5'!B17*100</f>
        <v>62.86414631846894</v>
      </c>
      <c r="D17" s="283">
        <f t="shared" si="1"/>
        <v>4389</v>
      </c>
      <c r="E17" s="283">
        <f>D17/'A.13.5'!C17*100</f>
        <v>63.979591836734699</v>
      </c>
      <c r="F17" s="283">
        <f>'A.13.5'!E17-'A.13.6a'!F17</f>
        <v>2413</v>
      </c>
      <c r="G17" s="308">
        <f>'A.13.5'!F17-'A.13.6a'!G17</f>
        <v>1291</v>
      </c>
      <c r="H17" s="283">
        <f>'A.13.5'!H17-'A.13.6a'!H17</f>
        <v>894</v>
      </c>
      <c r="I17" s="308">
        <f>'A.13.5'!I17-'A.13.6a'!I17</f>
        <v>518</v>
      </c>
      <c r="J17" s="283">
        <f>'A.13.5'!K17-'A.13.6a'!J17</f>
        <v>3361</v>
      </c>
      <c r="K17" s="320">
        <f>'A.13.5'!L17-'A.13.6a'!K17</f>
        <v>2580</v>
      </c>
      <c r="L17" s="233">
        <v>205</v>
      </c>
      <c r="M17" s="237"/>
    </row>
    <row r="18" spans="1:13" x14ac:dyDescent="0.2">
      <c r="A18" s="70" t="s">
        <v>20</v>
      </c>
      <c r="B18" s="283">
        <f t="shared" si="0"/>
        <v>644</v>
      </c>
      <c r="C18" s="283">
        <f>B18/'A.13.5'!B18*100</f>
        <v>62.585034013605444</v>
      </c>
      <c r="D18" s="283">
        <f t="shared" si="1"/>
        <v>355</v>
      </c>
      <c r="E18" s="283">
        <f>D18/'A.13.5'!C18*100</f>
        <v>58.774834437086085</v>
      </c>
      <c r="F18" s="283">
        <f>'A.13.5'!E18-'A.13.6a'!F18</f>
        <v>494</v>
      </c>
      <c r="G18" s="308">
        <f>'A.13.5'!F18-'A.13.6a'!G18</f>
        <v>218</v>
      </c>
      <c r="H18" s="283">
        <f>'A.13.5'!H18-'A.13.6a'!H18</f>
        <v>43</v>
      </c>
      <c r="I18" s="308">
        <f>'A.13.5'!I18-'A.13.6a'!I18</f>
        <v>35</v>
      </c>
      <c r="J18" s="283">
        <f>'A.13.5'!K18-'A.13.6a'!J18</f>
        <v>107</v>
      </c>
      <c r="K18" s="320">
        <f>'A.13.5'!L18-'A.13.6a'!K18</f>
        <v>102</v>
      </c>
      <c r="L18" s="233">
        <v>774</v>
      </c>
      <c r="M18" s="237"/>
    </row>
    <row r="19" spans="1:13" x14ac:dyDescent="0.2">
      <c r="A19" s="70" t="s">
        <v>21</v>
      </c>
      <c r="B19" s="283">
        <f t="shared" si="0"/>
        <v>2242</v>
      </c>
      <c r="C19" s="283">
        <f>B19/'A.13.5'!B19*100</f>
        <v>73.291925465838517</v>
      </c>
      <c r="D19" s="283">
        <f t="shared" si="1"/>
        <v>905</v>
      </c>
      <c r="E19" s="283">
        <f>D19/'A.13.5'!C19*100</f>
        <v>64.642857142857153</v>
      </c>
      <c r="F19" s="283">
        <f>'A.13.5'!E19-'A.13.6a'!F19</f>
        <v>1872</v>
      </c>
      <c r="G19" s="308">
        <f>'A.13.5'!F19-'A.13.6a'!G19</f>
        <v>587</v>
      </c>
      <c r="H19" s="283">
        <f>'A.13.5'!H19-'A.13.6a'!H19</f>
        <v>85</v>
      </c>
      <c r="I19" s="308">
        <f>'A.13.5'!I19-'A.13.6a'!I19</f>
        <v>63</v>
      </c>
      <c r="J19" s="283">
        <f>'A.13.5'!K19-'A.13.6a'!J19</f>
        <v>285</v>
      </c>
      <c r="K19" s="320">
        <f>'A.13.5'!L19-'A.13.6a'!K19</f>
        <v>255</v>
      </c>
      <c r="L19" s="233">
        <v>17</v>
      </c>
      <c r="M19" s="237"/>
    </row>
    <row r="20" spans="1:13" x14ac:dyDescent="0.2">
      <c r="A20" s="23" t="s">
        <v>206</v>
      </c>
      <c r="B20" s="283">
        <f t="shared" si="0"/>
        <v>8181</v>
      </c>
      <c r="C20" s="283">
        <f>B20/'A.13.5'!B20*100</f>
        <v>65.453236258900716</v>
      </c>
      <c r="D20" s="283">
        <f t="shared" si="1"/>
        <v>6092</v>
      </c>
      <c r="E20" s="283">
        <f>D20/'A.13.5'!C20*100</f>
        <v>67.255464782512703</v>
      </c>
      <c r="F20" s="283">
        <f>'A.13.5'!E20-'A.13.6a'!F20</f>
        <v>3239</v>
      </c>
      <c r="G20" s="308">
        <f>'A.13.5'!F20-'A.13.6a'!G20</f>
        <v>2108</v>
      </c>
      <c r="H20" s="283">
        <f>'A.13.5'!H20-'A.13.6a'!H20</f>
        <v>1193</v>
      </c>
      <c r="I20" s="308">
        <f>'A.13.5'!I20-'A.13.6a'!I20</f>
        <v>929</v>
      </c>
      <c r="J20" s="283">
        <f>'A.13.5'!K20-'A.13.6a'!J20</f>
        <v>3749</v>
      </c>
      <c r="K20" s="320">
        <f>'A.13.5'!L20-'A.13.6a'!K20</f>
        <v>3055</v>
      </c>
      <c r="L20" s="233">
        <v>40</v>
      </c>
      <c r="M20" s="237"/>
    </row>
    <row r="21" spans="1:13" x14ac:dyDescent="0.2">
      <c r="A21" s="71" t="s">
        <v>24</v>
      </c>
      <c r="B21" s="283">
        <f t="shared" si="0"/>
        <v>1380</v>
      </c>
      <c r="C21" s="283">
        <f>B21/'A.13.5'!B21*100</f>
        <v>63.918480778138033</v>
      </c>
      <c r="D21" s="283">
        <f t="shared" si="1"/>
        <v>864</v>
      </c>
      <c r="E21" s="283">
        <f>D21/'A.13.5'!C21*100</f>
        <v>61.276595744680847</v>
      </c>
      <c r="F21" s="280">
        <f>'A.13.5'!E21-'A.13.6a'!F21</f>
        <v>715</v>
      </c>
      <c r="G21" s="310">
        <f>'A.13.5'!F21-'A.13.6a'!G21</f>
        <v>304</v>
      </c>
      <c r="H21" s="283">
        <f>'A.13.5'!H21-'A.13.6a'!H21</f>
        <v>143</v>
      </c>
      <c r="I21" s="308">
        <f>'A.13.5'!I21-'A.13.6a'!I21</f>
        <v>115</v>
      </c>
      <c r="J21" s="283">
        <f>'A.13.5'!K21-'A.13.6a'!J21</f>
        <v>522</v>
      </c>
      <c r="K21" s="281">
        <f>'A.13.5'!L21-'A.13.6a'!K21</f>
        <v>445</v>
      </c>
      <c r="L21" s="233">
        <v>831</v>
      </c>
      <c r="M21" s="237"/>
    </row>
    <row r="22" spans="1:13" x14ac:dyDescent="0.2">
      <c r="A22" s="71" t="s">
        <v>25</v>
      </c>
      <c r="B22" s="283">
        <f t="shared" si="0"/>
        <v>2485</v>
      </c>
      <c r="C22" s="283">
        <f>B22/'A.13.5'!B22*100</f>
        <v>57.4035574035574</v>
      </c>
      <c r="D22" s="283">
        <f t="shared" si="1"/>
        <v>1789</v>
      </c>
      <c r="E22" s="283">
        <f>D22/'A.13.5'!C22*100</f>
        <v>59.653217739246415</v>
      </c>
      <c r="F22" s="280">
        <f>'A.13.5'!E22-'A.13.6a'!F22</f>
        <v>527</v>
      </c>
      <c r="G22" s="310">
        <f>'A.13.5'!F22-'A.13.6a'!G22</f>
        <v>334</v>
      </c>
      <c r="H22" s="283">
        <f>'A.13.5'!H22-'A.13.6a'!H22</f>
        <v>310</v>
      </c>
      <c r="I22" s="308">
        <f>'A.13.5'!I22-'A.13.6a'!I22</f>
        <v>217</v>
      </c>
      <c r="J22" s="283">
        <f>'A.13.5'!K22-'A.13.6a'!J22</f>
        <v>1648</v>
      </c>
      <c r="K22" s="281">
        <f>'A.13.5'!L22-'A.13.6a'!K22</f>
        <v>1238</v>
      </c>
      <c r="L22" s="233">
        <v>11</v>
      </c>
      <c r="M22" s="237"/>
    </row>
    <row r="23" spans="1:13" x14ac:dyDescent="0.2">
      <c r="A23" s="71" t="s">
        <v>26</v>
      </c>
      <c r="B23" s="283">
        <f t="shared" si="0"/>
        <v>172</v>
      </c>
      <c r="C23" s="283">
        <f>B23/'A.13.5'!B23*100</f>
        <v>45.382585751978894</v>
      </c>
      <c r="D23" s="283">
        <f t="shared" si="1"/>
        <v>100</v>
      </c>
      <c r="E23" s="283">
        <f>D23/'A.13.5'!C23*100</f>
        <v>40.650406504065039</v>
      </c>
      <c r="F23" s="280">
        <f>'A.13.5'!E23-'A.13.6a'!F23</f>
        <v>84</v>
      </c>
      <c r="G23" s="310">
        <f>'A.13.5'!F23-'A.13.6a'!G23</f>
        <v>25</v>
      </c>
      <c r="H23" s="283">
        <f>'A.13.5'!H23-'A.13.6a'!H23</f>
        <v>27</v>
      </c>
      <c r="I23" s="308">
        <f>'A.13.5'!I23-'A.13.6a'!I23</f>
        <v>21</v>
      </c>
      <c r="J23" s="283">
        <f>'A.13.5'!K23-'A.13.6a'!J23</f>
        <v>61</v>
      </c>
      <c r="K23" s="281">
        <f>'A.13.5'!L23-'A.13.6a'!K23</f>
        <v>54</v>
      </c>
      <c r="L23" s="233">
        <v>58</v>
      </c>
      <c r="M23" s="237"/>
    </row>
    <row r="24" spans="1:13" x14ac:dyDescent="0.2">
      <c r="A24" s="23" t="s">
        <v>27</v>
      </c>
      <c r="B24" s="283">
        <f>H24+J24</f>
        <v>35</v>
      </c>
      <c r="C24" s="283">
        <f>B24/'A.13.5'!B24*100</f>
        <v>52.238805970149251</v>
      </c>
      <c r="D24" s="283">
        <f>I24+K24</f>
        <v>27</v>
      </c>
      <c r="E24" s="283">
        <f>D24/'A.13.5'!C24*100</f>
        <v>50.943396226415096</v>
      </c>
      <c r="F24" s="285" t="s">
        <v>28</v>
      </c>
      <c r="G24" s="342" t="s">
        <v>28</v>
      </c>
      <c r="H24" s="283">
        <f>'A.13.5'!H24-'A.13.6a'!H24</f>
        <v>7</v>
      </c>
      <c r="I24" s="373">
        <f>'A.13.5'!I24-'A.13.6a'!I24</f>
        <v>0</v>
      </c>
      <c r="J24" s="283">
        <f>'A.13.5'!K24-'A.13.6a'!J24</f>
        <v>28</v>
      </c>
      <c r="K24" s="281">
        <f>'A.13.5'!L24-'A.13.6a'!K24</f>
        <v>27</v>
      </c>
      <c r="L24" s="233">
        <v>580</v>
      </c>
      <c r="M24" s="237"/>
    </row>
    <row r="25" spans="1:13" x14ac:dyDescent="0.2">
      <c r="A25" s="73" t="s">
        <v>29</v>
      </c>
      <c r="B25" s="278">
        <f>F25+H25+J25</f>
        <v>54799</v>
      </c>
      <c r="C25" s="343">
        <f>B25/'A.13.5'!B25*100</f>
        <v>64.488378934980872</v>
      </c>
      <c r="D25" s="278">
        <f t="shared" si="1"/>
        <v>37752</v>
      </c>
      <c r="E25" s="343">
        <f>D25/'A.13.5'!C25*100</f>
        <v>65.163807090827504</v>
      </c>
      <c r="F25" s="309">
        <f>'A.13.5'!E25-'A.13.6a'!F25</f>
        <v>28150</v>
      </c>
      <c r="G25" s="309">
        <f>'A.13.5'!F25-'A.13.6a'!G25</f>
        <v>17243</v>
      </c>
      <c r="H25" s="309">
        <f t="shared" ref="H25:K25" si="2">SUM(H7:H24)</f>
        <v>6505</v>
      </c>
      <c r="I25" s="309">
        <f t="shared" si="2"/>
        <v>4735</v>
      </c>
      <c r="J25" s="309">
        <f t="shared" si="2"/>
        <v>20144</v>
      </c>
      <c r="K25" s="321">
        <f t="shared" si="2"/>
        <v>15774</v>
      </c>
      <c r="L25" s="233">
        <v>13</v>
      </c>
      <c r="M25" s="237"/>
    </row>
    <row r="26" spans="1:13" x14ac:dyDescent="0.2">
      <c r="A26" s="73"/>
      <c r="B26" s="241"/>
      <c r="C26" s="174"/>
      <c r="D26" s="241"/>
      <c r="E26" s="174"/>
      <c r="F26" s="241"/>
      <c r="G26" s="241"/>
      <c r="H26" s="241"/>
      <c r="I26" s="241"/>
      <c r="J26" s="242"/>
      <c r="K26" s="242"/>
    </row>
    <row r="27" spans="1:13" x14ac:dyDescent="0.2">
      <c r="A27" s="171" t="s">
        <v>144</v>
      </c>
      <c r="B27" s="241"/>
      <c r="C27" s="174"/>
      <c r="D27" s="241"/>
      <c r="E27" s="174"/>
      <c r="F27" s="241"/>
      <c r="G27" s="241"/>
      <c r="H27" s="241"/>
      <c r="I27" s="241"/>
      <c r="J27" s="242"/>
      <c r="K27" s="242"/>
    </row>
    <row r="28" spans="1:13" x14ac:dyDescent="0.2">
      <c r="A28" s="31" t="s">
        <v>30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</sheetData>
  <mergeCells count="4">
    <mergeCell ref="B5:E5"/>
    <mergeCell ref="F5:G5"/>
    <mergeCell ref="H5:I5"/>
    <mergeCell ref="J5:K5"/>
  </mergeCells>
  <pageMargins left="0.7" right="0.7" top="0.75" bottom="0.75" header="0.3" footer="0.3"/>
  <pageSetup paperSize="9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17"/>
  <sheetViews>
    <sheetView showGridLines="0" zoomScaleNormal="100" workbookViewId="0"/>
  </sheetViews>
  <sheetFormatPr baseColWidth="10" defaultColWidth="11.42578125" defaultRowHeight="12.75" x14ac:dyDescent="0.2"/>
  <cols>
    <col min="1" max="1" width="21.140625" style="53" customWidth="1"/>
    <col min="2" max="7" width="12.85546875" style="54" customWidth="1"/>
    <col min="8" max="8" width="12.85546875" style="53" customWidth="1"/>
    <col min="9" max="9" width="13" style="53" customWidth="1"/>
    <col min="10" max="16384" width="11.42578125" style="53"/>
  </cols>
  <sheetData>
    <row r="1" spans="1:22" x14ac:dyDescent="0.2">
      <c r="A1" s="1" t="s">
        <v>223</v>
      </c>
      <c r="B1" s="324"/>
      <c r="C1" s="324"/>
      <c r="D1" s="324"/>
      <c r="E1" s="324"/>
      <c r="F1" s="324"/>
      <c r="G1" s="324"/>
      <c r="H1" s="127"/>
    </row>
    <row r="2" spans="1:22" s="56" customFormat="1" ht="18" x14ac:dyDescent="0.25">
      <c r="A2" s="55" t="s">
        <v>123</v>
      </c>
      <c r="B2" s="57"/>
      <c r="C2" s="57"/>
      <c r="D2" s="57"/>
      <c r="E2" s="57"/>
      <c r="F2" s="57"/>
      <c r="G2" s="57"/>
    </row>
    <row r="3" spans="1:22" s="59" customFormat="1" ht="15.75" x14ac:dyDescent="0.25">
      <c r="A3" s="58" t="s">
        <v>217</v>
      </c>
      <c r="B3" s="60"/>
      <c r="C3" s="60"/>
      <c r="D3" s="60"/>
      <c r="E3" s="60"/>
      <c r="F3" s="60"/>
      <c r="G3" s="60"/>
    </row>
    <row r="4" spans="1:22" s="59" customFormat="1" ht="15.75" x14ac:dyDescent="0.25">
      <c r="A4" s="58"/>
      <c r="B4" s="60"/>
      <c r="C4" s="60"/>
      <c r="D4" s="60"/>
      <c r="E4" s="60"/>
      <c r="F4" s="60"/>
      <c r="G4" s="60"/>
    </row>
    <row r="5" spans="1:22" s="61" customFormat="1" ht="78" x14ac:dyDescent="0.2">
      <c r="A5" s="110" t="s">
        <v>8</v>
      </c>
      <c r="B5" s="111" t="s">
        <v>147</v>
      </c>
      <c r="C5" s="111" t="s">
        <v>148</v>
      </c>
      <c r="D5" s="111" t="s">
        <v>163</v>
      </c>
      <c r="E5" s="111" t="s">
        <v>164</v>
      </c>
      <c r="F5" s="111" t="s">
        <v>165</v>
      </c>
      <c r="G5" s="112" t="s">
        <v>149</v>
      </c>
      <c r="H5" s="113" t="s">
        <v>195</v>
      </c>
      <c r="I5" s="113" t="s">
        <v>194</v>
      </c>
      <c r="J5" s="159"/>
      <c r="K5" s="159"/>
      <c r="L5" s="159"/>
      <c r="M5"/>
      <c r="N5"/>
      <c r="O5" s="32"/>
      <c r="P5" s="32"/>
      <c r="Q5" s="32"/>
      <c r="R5" s="32"/>
      <c r="S5" s="32"/>
      <c r="T5" s="32"/>
      <c r="U5" s="32"/>
      <c r="V5" s="32"/>
    </row>
    <row r="6" spans="1:22" s="62" customFormat="1" ht="14.25" x14ac:dyDescent="0.2">
      <c r="A6" s="114" t="s">
        <v>109</v>
      </c>
      <c r="B6" s="115">
        <v>31990</v>
      </c>
      <c r="C6" s="129">
        <v>7481</v>
      </c>
      <c r="D6" s="129">
        <v>36087</v>
      </c>
      <c r="E6" s="129">
        <v>21205</v>
      </c>
      <c r="F6" s="129">
        <v>14432</v>
      </c>
      <c r="G6" s="116">
        <v>21</v>
      </c>
      <c r="H6" s="344">
        <v>42.2</v>
      </c>
      <c r="I6" s="418">
        <v>29.6</v>
      </c>
      <c r="J6" s="153"/>
      <c r="M6"/>
      <c r="N6"/>
      <c r="O6" s="32"/>
      <c r="P6" s="32"/>
      <c r="Q6" s="32"/>
      <c r="R6" s="32"/>
      <c r="S6" s="32"/>
      <c r="T6" s="32"/>
      <c r="U6" s="32"/>
      <c r="V6" s="32"/>
    </row>
    <row r="7" spans="1:22" s="62" customFormat="1" x14ac:dyDescent="0.2">
      <c r="A7" s="117"/>
      <c r="B7" s="118"/>
      <c r="C7" s="118"/>
      <c r="D7" s="118"/>
      <c r="E7" s="118"/>
      <c r="F7" s="118"/>
      <c r="G7" s="118"/>
      <c r="H7" s="315"/>
      <c r="I7" s="119"/>
      <c r="J7" s="153"/>
      <c r="M7"/>
      <c r="N7"/>
      <c r="O7" s="32"/>
      <c r="P7" s="32"/>
      <c r="Q7" s="32"/>
      <c r="R7" s="32"/>
      <c r="S7" s="32"/>
      <c r="T7" s="32"/>
      <c r="U7" s="32"/>
      <c r="V7" s="32"/>
    </row>
    <row r="8" spans="1:22" s="63" customFormat="1" x14ac:dyDescent="0.2">
      <c r="A8" s="120" t="s">
        <v>9</v>
      </c>
      <c r="B8" s="121">
        <v>769.61</v>
      </c>
      <c r="C8" s="122">
        <v>118.6</v>
      </c>
      <c r="D8" s="122">
        <v>1032.74</v>
      </c>
      <c r="E8" s="122">
        <v>611.83000000000004</v>
      </c>
      <c r="F8" s="122">
        <v>341.24</v>
      </c>
      <c r="G8" s="122">
        <v>15.68</v>
      </c>
      <c r="H8" s="345">
        <v>24.108009898819034</v>
      </c>
      <c r="I8" s="132">
        <v>16.289195877580429</v>
      </c>
      <c r="J8" s="160"/>
      <c r="M8"/>
      <c r="N8"/>
      <c r="O8" s="32"/>
      <c r="P8" s="32"/>
      <c r="Q8" s="32"/>
      <c r="R8" s="32"/>
      <c r="S8" s="32"/>
      <c r="T8" s="32"/>
      <c r="U8" s="32"/>
      <c r="V8" s="32"/>
    </row>
    <row r="9" spans="1:22" s="63" customFormat="1" x14ac:dyDescent="0.2">
      <c r="A9" s="120" t="s">
        <v>10</v>
      </c>
      <c r="B9" s="121">
        <v>5418.61</v>
      </c>
      <c r="C9" s="122">
        <v>709.01</v>
      </c>
      <c r="D9" s="122">
        <v>4762.54</v>
      </c>
      <c r="E9" s="122">
        <v>3197.4</v>
      </c>
      <c r="F9" s="122">
        <v>2624.21</v>
      </c>
      <c r="G9" s="122">
        <v>19.7</v>
      </c>
      <c r="H9" s="345">
        <v>60.88314606741573</v>
      </c>
      <c r="I9" s="132">
        <v>41.887640449438209</v>
      </c>
      <c r="J9" s="160"/>
      <c r="M9"/>
      <c r="N9"/>
      <c r="O9" s="32"/>
      <c r="P9" s="32"/>
      <c r="Q9" s="32"/>
      <c r="R9" s="32"/>
      <c r="S9" s="32"/>
      <c r="T9" s="32"/>
      <c r="U9" s="32"/>
      <c r="V9" s="32"/>
    </row>
    <row r="10" spans="1:22" s="63" customFormat="1" x14ac:dyDescent="0.2">
      <c r="A10" s="120" t="s">
        <v>11</v>
      </c>
      <c r="B10" s="121">
        <v>8168.24</v>
      </c>
      <c r="C10" s="122">
        <v>2502.79</v>
      </c>
      <c r="D10" s="122">
        <v>8989.66</v>
      </c>
      <c r="E10" s="122">
        <v>5540.1</v>
      </c>
      <c r="F10" s="122">
        <v>4258.49</v>
      </c>
      <c r="G10" s="122">
        <v>25</v>
      </c>
      <c r="H10" s="345">
        <v>52.708606237376507</v>
      </c>
      <c r="I10" s="132">
        <v>43.3893230258955</v>
      </c>
      <c r="J10" s="160"/>
      <c r="M10"/>
      <c r="N10"/>
      <c r="O10" s="32"/>
      <c r="P10" s="32"/>
      <c r="Q10" s="32"/>
      <c r="R10" s="32"/>
      <c r="S10" s="32"/>
      <c r="T10" s="32"/>
      <c r="U10" s="32"/>
      <c r="V10" s="32"/>
    </row>
    <row r="11" spans="1:22" s="63" customFormat="1" x14ac:dyDescent="0.2">
      <c r="A11" s="120" t="s">
        <v>12</v>
      </c>
      <c r="B11" s="121">
        <v>149.80000000000001</v>
      </c>
      <c r="C11" s="122">
        <v>61.53</v>
      </c>
      <c r="D11" s="122">
        <v>288.75</v>
      </c>
      <c r="E11" s="122">
        <v>111.6</v>
      </c>
      <c r="F11" s="122">
        <v>69.569999999999993</v>
      </c>
      <c r="G11" s="122">
        <v>10.24</v>
      </c>
      <c r="H11" s="345">
        <v>8.1293753730938292</v>
      </c>
      <c r="I11" s="132">
        <v>8.6829109458946103</v>
      </c>
      <c r="J11" s="160"/>
      <c r="M11"/>
      <c r="N11"/>
      <c r="O11" s="40"/>
      <c r="P11" s="40"/>
      <c r="Q11" s="40"/>
      <c r="R11" s="40"/>
      <c r="S11" s="40"/>
      <c r="T11" s="40"/>
      <c r="U11" s="40"/>
      <c r="V11" s="40"/>
    </row>
    <row r="12" spans="1:22" s="63" customFormat="1" x14ac:dyDescent="0.2">
      <c r="A12" s="120" t="s">
        <v>13</v>
      </c>
      <c r="B12" s="121">
        <v>623.92999999999995</v>
      </c>
      <c r="C12" s="122">
        <v>59.88</v>
      </c>
      <c r="D12" s="122">
        <v>749.99</v>
      </c>
      <c r="E12" s="122">
        <v>505.43</v>
      </c>
      <c r="F12" s="122">
        <v>237.06</v>
      </c>
      <c r="G12" s="122">
        <v>17.440000000000001</v>
      </c>
      <c r="H12" s="345">
        <v>31.96700312548035</v>
      </c>
      <c r="I12" s="132">
        <v>16.498437259824769</v>
      </c>
      <c r="J12" s="160"/>
      <c r="M12"/>
      <c r="N12"/>
      <c r="O12" s="40"/>
      <c r="P12" s="40"/>
      <c r="Q12" s="40"/>
      <c r="R12" s="40"/>
      <c r="S12" s="40"/>
      <c r="T12" s="40"/>
      <c r="U12" s="40"/>
      <c r="V12" s="40"/>
    </row>
    <row r="13" spans="1:22" s="63" customFormat="1" x14ac:dyDescent="0.2">
      <c r="A13" s="120" t="s">
        <v>14</v>
      </c>
      <c r="B13" s="121">
        <v>2322.75</v>
      </c>
      <c r="C13" s="122">
        <v>286.60000000000002</v>
      </c>
      <c r="D13" s="122">
        <v>2444.94</v>
      </c>
      <c r="E13" s="122">
        <v>1329.4</v>
      </c>
      <c r="F13" s="122">
        <v>818.93</v>
      </c>
      <c r="G13" s="122">
        <v>21.08</v>
      </c>
      <c r="H13" s="345">
        <v>65.148370449318449</v>
      </c>
      <c r="I13" s="132">
        <v>41.930779155214005</v>
      </c>
      <c r="J13" s="160"/>
      <c r="M13"/>
      <c r="N13"/>
      <c r="O13" s="40"/>
      <c r="P13" s="40"/>
      <c r="Q13" s="40"/>
      <c r="R13" s="40"/>
      <c r="S13" s="40"/>
      <c r="T13" s="40"/>
      <c r="U13" s="40"/>
      <c r="V13" s="40"/>
    </row>
    <row r="14" spans="1:22" s="63" customFormat="1" x14ac:dyDescent="0.2">
      <c r="A14" s="120" t="s">
        <v>15</v>
      </c>
      <c r="B14" s="121">
        <v>1369.08</v>
      </c>
      <c r="C14" s="122">
        <v>342</v>
      </c>
      <c r="D14" s="122">
        <v>1656.13</v>
      </c>
      <c r="E14" s="122">
        <v>1075.5</v>
      </c>
      <c r="F14" s="122">
        <v>614.15</v>
      </c>
      <c r="G14" s="122">
        <v>22.66</v>
      </c>
      <c r="H14" s="345">
        <v>46.685535020118664</v>
      </c>
      <c r="I14" s="132">
        <v>30.075700743367658</v>
      </c>
      <c r="J14" s="160"/>
      <c r="M14"/>
      <c r="N14"/>
      <c r="O14" s="32"/>
      <c r="P14" s="32"/>
      <c r="Q14" s="32"/>
      <c r="R14" s="32"/>
      <c r="S14" s="32"/>
      <c r="T14" s="32"/>
      <c r="U14" s="32"/>
      <c r="V14" s="32"/>
    </row>
    <row r="15" spans="1:22" s="63" customFormat="1" x14ac:dyDescent="0.2">
      <c r="A15" s="120" t="s">
        <v>16</v>
      </c>
      <c r="B15" s="121">
        <v>890.55</v>
      </c>
      <c r="C15" s="122">
        <v>360.98</v>
      </c>
      <c r="D15" s="122">
        <v>911.74</v>
      </c>
      <c r="E15" s="122">
        <v>502.17</v>
      </c>
      <c r="F15" s="122">
        <v>335.74</v>
      </c>
      <c r="G15" s="122">
        <v>24.18</v>
      </c>
      <c r="H15" s="345">
        <v>50.438919408733078</v>
      </c>
      <c r="I15" s="132">
        <v>28.65718978308886</v>
      </c>
      <c r="J15" s="160"/>
      <c r="M15"/>
      <c r="N15"/>
      <c r="O15" s="32"/>
      <c r="P15" s="32"/>
      <c r="Q15" s="32"/>
      <c r="R15" s="32"/>
      <c r="S15" s="32"/>
      <c r="T15" s="32"/>
      <c r="U15" s="32"/>
      <c r="V15" s="32"/>
    </row>
    <row r="16" spans="1:22" s="63" customFormat="1" x14ac:dyDescent="0.2">
      <c r="A16" s="120" t="s">
        <v>34</v>
      </c>
      <c r="B16" s="121">
        <v>251.43</v>
      </c>
      <c r="C16" s="122">
        <v>49.39</v>
      </c>
      <c r="D16" s="122">
        <v>410.43</v>
      </c>
      <c r="E16" s="122">
        <v>185.7</v>
      </c>
      <c r="F16" s="122">
        <v>97.76</v>
      </c>
      <c r="G16" s="122">
        <v>20.91</v>
      </c>
      <c r="H16" s="345">
        <v>23.806818181818183</v>
      </c>
      <c r="I16" s="132">
        <v>20.454545454545453</v>
      </c>
      <c r="J16" s="160"/>
      <c r="M16"/>
      <c r="N16"/>
      <c r="O16" s="32"/>
      <c r="P16" s="32"/>
      <c r="Q16" s="32"/>
      <c r="R16" s="32"/>
      <c r="S16" s="32"/>
      <c r="T16" s="32"/>
      <c r="U16" s="32"/>
      <c r="V16" s="32"/>
    </row>
    <row r="17" spans="1:22" s="63" customFormat="1" x14ac:dyDescent="0.2">
      <c r="A17" s="120" t="s">
        <v>35</v>
      </c>
      <c r="B17" s="121">
        <v>743.9</v>
      </c>
      <c r="C17" s="122">
        <v>76.819999999999993</v>
      </c>
      <c r="D17" s="122">
        <v>1204.32</v>
      </c>
      <c r="E17" s="122">
        <v>547.82000000000005</v>
      </c>
      <c r="F17" s="122">
        <v>266.14999999999998</v>
      </c>
      <c r="G17" s="122">
        <v>19.63</v>
      </c>
      <c r="H17" s="345">
        <v>31.753959107013273</v>
      </c>
      <c r="I17" s="132">
        <v>21.64169547957485</v>
      </c>
      <c r="J17" s="160"/>
      <c r="M17"/>
      <c r="N17"/>
      <c r="O17" s="32"/>
      <c r="P17" s="32"/>
      <c r="Q17" s="32"/>
      <c r="R17" s="32"/>
      <c r="S17" s="32"/>
      <c r="T17" s="32"/>
      <c r="U17" s="32"/>
      <c r="V17" s="32"/>
    </row>
    <row r="18" spans="1:22" s="63" customFormat="1" x14ac:dyDescent="0.2">
      <c r="A18" s="120" t="s">
        <v>18</v>
      </c>
      <c r="B18" s="121">
        <v>2794.94</v>
      </c>
      <c r="C18" s="122">
        <v>963.37</v>
      </c>
      <c r="D18" s="122">
        <v>3249.77</v>
      </c>
      <c r="E18" s="122">
        <v>1700.46</v>
      </c>
      <c r="F18" s="122">
        <v>999.65</v>
      </c>
      <c r="G18" s="122">
        <v>22.7</v>
      </c>
      <c r="H18" s="345">
        <v>30.878096206111763</v>
      </c>
      <c r="I18" s="132">
        <v>19.24564155821199</v>
      </c>
      <c r="J18" s="160"/>
      <c r="M18"/>
      <c r="N18"/>
      <c r="O18" s="32"/>
      <c r="P18" s="32"/>
      <c r="Q18" s="32"/>
      <c r="R18" s="32"/>
      <c r="S18" s="32"/>
      <c r="T18" s="32"/>
      <c r="U18" s="32"/>
      <c r="V18" s="32"/>
    </row>
    <row r="19" spans="1:22" s="63" customFormat="1" x14ac:dyDescent="0.2">
      <c r="A19" s="120" t="s">
        <v>19</v>
      </c>
      <c r="B19" s="121">
        <v>2539.5</v>
      </c>
      <c r="C19" s="122">
        <v>327.94</v>
      </c>
      <c r="D19" s="122">
        <v>3177.77</v>
      </c>
      <c r="E19" s="122">
        <v>1632.03</v>
      </c>
      <c r="F19" s="122">
        <v>1062.58</v>
      </c>
      <c r="G19" s="122">
        <v>21.78</v>
      </c>
      <c r="H19" s="345">
        <v>32.878042465044018</v>
      </c>
      <c r="I19" s="132">
        <v>22.384774728120142</v>
      </c>
      <c r="J19" s="160"/>
      <c r="M19"/>
      <c r="N19"/>
      <c r="O19" s="32"/>
      <c r="P19" s="32"/>
      <c r="Q19" s="32"/>
      <c r="R19" s="32"/>
      <c r="S19" s="32"/>
      <c r="T19" s="32"/>
      <c r="U19" s="32"/>
      <c r="V19" s="32"/>
    </row>
    <row r="20" spans="1:22" s="63" customFormat="1" x14ac:dyDescent="0.2">
      <c r="A20" s="120" t="s">
        <v>20</v>
      </c>
      <c r="B20" s="121">
        <v>475.22</v>
      </c>
      <c r="C20" s="122">
        <v>108.81</v>
      </c>
      <c r="D20" s="122">
        <v>646.33000000000004</v>
      </c>
      <c r="E20" s="122">
        <v>345.9</v>
      </c>
      <c r="F20" s="122">
        <v>167.72</v>
      </c>
      <c r="G20" s="122">
        <v>22.95</v>
      </c>
      <c r="H20" s="345">
        <v>29.002136100091548</v>
      </c>
      <c r="I20" s="132">
        <v>16.90570643881599</v>
      </c>
      <c r="J20" s="160"/>
      <c r="M20"/>
      <c r="N20"/>
      <c r="O20" s="32"/>
      <c r="P20" s="32"/>
      <c r="Q20" s="32"/>
      <c r="R20" s="32"/>
      <c r="S20" s="32"/>
      <c r="T20" s="32"/>
      <c r="U20" s="32"/>
      <c r="V20" s="32"/>
    </row>
    <row r="21" spans="1:22" s="63" customFormat="1" x14ac:dyDescent="0.2">
      <c r="A21" s="120" t="s">
        <v>21</v>
      </c>
      <c r="B21" s="121">
        <v>1318.1</v>
      </c>
      <c r="C21" s="122">
        <v>256.77</v>
      </c>
      <c r="D21" s="122">
        <v>2280.62</v>
      </c>
      <c r="E21" s="122">
        <v>1002.31</v>
      </c>
      <c r="F21" s="122">
        <v>404.69</v>
      </c>
      <c r="G21" s="122">
        <v>26.2</v>
      </c>
      <c r="H21" s="345">
        <v>32.698270943414947</v>
      </c>
      <c r="I21" s="132">
        <v>18.853414700702039</v>
      </c>
      <c r="J21" s="160"/>
      <c r="M21"/>
      <c r="N21"/>
      <c r="O21" s="32"/>
      <c r="P21" s="32"/>
      <c r="Q21" s="32"/>
      <c r="R21" s="32"/>
      <c r="S21" s="32"/>
      <c r="T21" s="32"/>
      <c r="U21" s="32"/>
      <c r="V21" s="32"/>
    </row>
    <row r="22" spans="1:22" s="63" customFormat="1" x14ac:dyDescent="0.2">
      <c r="A22" s="120" t="s">
        <v>22</v>
      </c>
      <c r="B22" s="121">
        <v>3434.16</v>
      </c>
      <c r="C22" s="122">
        <v>1152.8599999999999</v>
      </c>
      <c r="D22" s="122">
        <v>3352.25</v>
      </c>
      <c r="E22" s="122">
        <v>2334.3200000000002</v>
      </c>
      <c r="F22" s="122">
        <v>1818.37</v>
      </c>
      <c r="G22" s="122">
        <v>24.39</v>
      </c>
      <c r="H22" s="345">
        <v>76.560549313358308</v>
      </c>
      <c r="I22" s="132">
        <v>51.988585696450869</v>
      </c>
      <c r="J22" s="160"/>
      <c r="M22"/>
      <c r="N22"/>
      <c r="O22" s="32"/>
      <c r="P22" s="32"/>
      <c r="Q22" s="32"/>
      <c r="R22" s="32"/>
      <c r="S22" s="32"/>
      <c r="T22" s="32"/>
      <c r="U22" s="32"/>
      <c r="V22" s="32"/>
    </row>
    <row r="23" spans="1:22" s="63" customFormat="1" x14ac:dyDescent="0.2">
      <c r="A23" s="120" t="s">
        <v>23</v>
      </c>
      <c r="B23" s="121">
        <v>297.20999999999998</v>
      </c>
      <c r="C23" s="122">
        <v>40.56</v>
      </c>
      <c r="D23" s="122">
        <v>617.04</v>
      </c>
      <c r="E23" s="122">
        <v>206.63</v>
      </c>
      <c r="F23" s="122">
        <v>89.36</v>
      </c>
      <c r="G23" s="122">
        <v>18.899999999999999</v>
      </c>
      <c r="H23" s="345">
        <v>21.021360871410383</v>
      </c>
      <c r="I23" s="132">
        <v>19.663318715518461</v>
      </c>
      <c r="J23" s="160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2" s="63" customFormat="1" x14ac:dyDescent="0.2">
      <c r="A24" s="120" t="s">
        <v>24</v>
      </c>
      <c r="B24" s="121">
        <v>557.72</v>
      </c>
      <c r="C24" s="122">
        <v>84.36</v>
      </c>
      <c r="D24" s="122">
        <v>862.27</v>
      </c>
      <c r="E24" s="122">
        <v>386.06</v>
      </c>
      <c r="F24" s="122">
        <v>207.99</v>
      </c>
      <c r="G24" s="122">
        <v>16.86</v>
      </c>
      <c r="H24" s="345">
        <v>19.930669716246161</v>
      </c>
      <c r="I24" s="132">
        <v>14.259166607104566</v>
      </c>
      <c r="J24" s="160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s="63" customFormat="1" x14ac:dyDescent="0.2">
      <c r="A25" s="120" t="s">
        <v>25</v>
      </c>
      <c r="B25" s="121">
        <v>469.62</v>
      </c>
      <c r="C25" s="122">
        <v>49.67</v>
      </c>
      <c r="D25" s="122">
        <v>662.57</v>
      </c>
      <c r="E25" s="122">
        <v>365.56</v>
      </c>
      <c r="F25" s="122">
        <v>267.18</v>
      </c>
      <c r="G25" s="122">
        <v>17.239999999999998</v>
      </c>
      <c r="H25" s="345">
        <v>26.693951796271033</v>
      </c>
      <c r="I25" s="132">
        <v>24.727148703956345</v>
      </c>
      <c r="J25" s="160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s="63" customFormat="1" x14ac:dyDescent="0.2">
      <c r="A26" s="120" t="s">
        <v>26</v>
      </c>
      <c r="B26" s="121">
        <v>83.11</v>
      </c>
      <c r="C26" s="122">
        <v>28.77</v>
      </c>
      <c r="D26" s="122">
        <v>102.57</v>
      </c>
      <c r="E26" s="122">
        <v>28.79</v>
      </c>
      <c r="F26" s="122">
        <v>9.59</v>
      </c>
      <c r="G26" s="122">
        <v>8.34</v>
      </c>
      <c r="H26" s="345">
        <v>8.6042658935597434</v>
      </c>
      <c r="I26" s="132">
        <v>3.3133153862083247</v>
      </c>
      <c r="J26" s="160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s="65" customFormat="1" ht="11.25" x14ac:dyDescent="0.2">
      <c r="B27" s="124"/>
      <c r="C27" s="124"/>
      <c r="D27" s="124"/>
      <c r="E27" s="124"/>
      <c r="F27" s="124"/>
      <c r="G27" s="124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s="65" customFormat="1" x14ac:dyDescent="0.2">
      <c r="A28" s="125" t="s">
        <v>110</v>
      </c>
      <c r="B28" s="124"/>
      <c r="C28" s="124"/>
      <c r="D28" s="124"/>
      <c r="E28" s="124"/>
      <c r="F28" s="124"/>
      <c r="G28" s="124"/>
      <c r="M28" s="32"/>
      <c r="N28" s="32"/>
      <c r="O28" s="2"/>
      <c r="P28" s="2"/>
      <c r="Q28" s="2"/>
      <c r="R28" s="2"/>
      <c r="S28" s="2"/>
      <c r="T28" s="2"/>
      <c r="U28" s="2"/>
      <c r="V28" s="32"/>
    </row>
    <row r="29" spans="1:22" s="65" customFormat="1" ht="11.25" x14ac:dyDescent="0.2">
      <c r="A29" s="65" t="s">
        <v>46</v>
      </c>
      <c r="B29" s="124"/>
      <c r="C29" s="124"/>
      <c r="D29" s="124"/>
      <c r="E29" s="124"/>
      <c r="F29" s="124"/>
      <c r="G29" s="124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s="65" customFormat="1" ht="11.25" x14ac:dyDescent="0.2">
      <c r="A30" s="171" t="s">
        <v>162</v>
      </c>
      <c r="B30" s="124"/>
      <c r="C30" s="124"/>
      <c r="D30" s="124"/>
      <c r="E30" s="124"/>
      <c r="F30" s="124"/>
      <c r="G30" s="124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s="65" customFormat="1" ht="11.25" x14ac:dyDescent="0.2">
      <c r="A31" s="126" t="s">
        <v>45</v>
      </c>
      <c r="B31" s="124"/>
      <c r="C31" s="124"/>
      <c r="D31" s="124"/>
      <c r="E31" s="124"/>
      <c r="F31" s="124"/>
      <c r="G31" s="124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22" s="65" customFormat="1" x14ac:dyDescent="0.2">
      <c r="A32" s="64"/>
      <c r="B32" s="66"/>
      <c r="C32" s="66"/>
      <c r="D32" s="66"/>
      <c r="E32" s="66"/>
      <c r="F32" s="66"/>
      <c r="G32" s="124"/>
      <c r="H32" s="64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 s="64" customFormat="1" x14ac:dyDescent="0.2">
      <c r="B33" s="66"/>
      <c r="C33" s="66"/>
      <c r="D33" s="66"/>
      <c r="E33" s="66"/>
      <c r="F33" s="66"/>
      <c r="G33" s="66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spans="2:22" s="64" customFormat="1" x14ac:dyDescent="0.2">
      <c r="B34" s="66"/>
      <c r="C34" s="66"/>
      <c r="D34" s="66"/>
      <c r="E34" s="66"/>
      <c r="F34" s="66"/>
      <c r="G34" s="66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2:22" s="64" customFormat="1" x14ac:dyDescent="0.2">
      <c r="B35" s="66"/>
      <c r="C35" s="66"/>
      <c r="D35" s="66"/>
      <c r="E35" s="66"/>
      <c r="F35" s="66"/>
      <c r="G35" s="66"/>
    </row>
    <row r="36" spans="2:22" s="64" customFormat="1" x14ac:dyDescent="0.2">
      <c r="B36" s="66"/>
      <c r="C36" s="66"/>
      <c r="D36" s="66"/>
      <c r="E36" s="66"/>
      <c r="F36" s="66"/>
      <c r="G36" s="66"/>
    </row>
    <row r="37" spans="2:22" s="64" customFormat="1" x14ac:dyDescent="0.2">
      <c r="B37" s="66"/>
      <c r="C37" s="66"/>
      <c r="D37" s="66"/>
      <c r="E37" s="66"/>
      <c r="F37" s="66"/>
      <c r="G37" s="66"/>
    </row>
    <row r="38" spans="2:22" s="64" customFormat="1" x14ac:dyDescent="0.2">
      <c r="B38" s="66"/>
      <c r="C38" s="66"/>
      <c r="D38" s="66"/>
      <c r="E38" s="66"/>
      <c r="F38" s="66"/>
      <c r="G38" s="66"/>
    </row>
    <row r="39" spans="2:22" s="331" customFormat="1" x14ac:dyDescent="0.2">
      <c r="B39" s="330"/>
      <c r="C39" s="330"/>
      <c r="D39" s="330"/>
      <c r="E39" s="330"/>
      <c r="F39" s="330"/>
      <c r="G39" s="330"/>
    </row>
    <row r="40" spans="2:22" s="64" customFormat="1" x14ac:dyDescent="0.2">
      <c r="B40" s="66"/>
      <c r="C40" s="66"/>
      <c r="D40" s="66"/>
      <c r="E40" s="66"/>
      <c r="F40" s="66"/>
      <c r="G40" s="66"/>
    </row>
    <row r="41" spans="2:22" s="64" customFormat="1" x14ac:dyDescent="0.2">
      <c r="B41" s="66"/>
      <c r="C41" s="66"/>
      <c r="D41" s="66"/>
      <c r="E41" s="66"/>
      <c r="F41" s="66"/>
      <c r="G41" s="66"/>
    </row>
    <row r="42" spans="2:22" s="64" customFormat="1" x14ac:dyDescent="0.2">
      <c r="B42" s="66"/>
      <c r="C42" s="66"/>
      <c r="D42" s="66"/>
      <c r="E42" s="66"/>
      <c r="F42" s="66"/>
      <c r="G42" s="66"/>
    </row>
    <row r="43" spans="2:22" s="64" customFormat="1" x14ac:dyDescent="0.2">
      <c r="B43" s="66"/>
      <c r="C43" s="66"/>
      <c r="D43" s="66"/>
      <c r="E43" s="66"/>
      <c r="F43" s="66"/>
      <c r="G43" s="66"/>
    </row>
    <row r="44" spans="2:22" s="64" customFormat="1" x14ac:dyDescent="0.2">
      <c r="B44" s="66"/>
      <c r="C44" s="66"/>
      <c r="D44" s="66"/>
      <c r="E44" s="66"/>
      <c r="F44" s="66"/>
      <c r="G44" s="66"/>
      <c r="H44" s="66"/>
      <c r="I44" s="66"/>
    </row>
    <row r="45" spans="2:22" s="64" customFormat="1" x14ac:dyDescent="0.2">
      <c r="B45" s="66"/>
      <c r="C45" s="66"/>
      <c r="D45" s="66"/>
      <c r="E45" s="66"/>
      <c r="F45" s="66"/>
      <c r="G45" s="66"/>
    </row>
    <row r="46" spans="2:22" s="64" customFormat="1" x14ac:dyDescent="0.2">
      <c r="B46" s="66"/>
      <c r="C46" s="66"/>
      <c r="D46" s="66"/>
      <c r="E46" s="66"/>
      <c r="F46" s="66"/>
      <c r="G46" s="66"/>
    </row>
    <row r="47" spans="2:22" s="64" customFormat="1" x14ac:dyDescent="0.2">
      <c r="B47" s="66"/>
      <c r="C47" s="66"/>
      <c r="D47" s="66"/>
      <c r="E47" s="66"/>
      <c r="F47" s="66"/>
      <c r="G47" s="66"/>
    </row>
    <row r="48" spans="2:22" s="64" customFormat="1" x14ac:dyDescent="0.2">
      <c r="B48" s="66"/>
      <c r="C48" s="66"/>
      <c r="D48" s="66"/>
      <c r="E48" s="66"/>
      <c r="F48" s="66"/>
      <c r="G48" s="66"/>
    </row>
    <row r="49" spans="2:7" s="64" customFormat="1" x14ac:dyDescent="0.2">
      <c r="B49" s="66"/>
      <c r="C49" s="66"/>
      <c r="D49" s="66"/>
      <c r="E49" s="66"/>
      <c r="F49" s="66"/>
      <c r="G49" s="66"/>
    </row>
    <row r="50" spans="2:7" s="64" customFormat="1" x14ac:dyDescent="0.2">
      <c r="B50" s="66"/>
      <c r="C50" s="66"/>
      <c r="D50" s="66"/>
      <c r="E50" s="66"/>
      <c r="F50" s="66"/>
      <c r="G50" s="66"/>
    </row>
    <row r="51" spans="2:7" s="64" customFormat="1" x14ac:dyDescent="0.2">
      <c r="B51" s="66"/>
      <c r="C51" s="66"/>
      <c r="D51" s="66"/>
      <c r="E51" s="66"/>
      <c r="F51" s="66"/>
      <c r="G51" s="66"/>
    </row>
    <row r="52" spans="2:7" s="64" customFormat="1" x14ac:dyDescent="0.2">
      <c r="B52" s="66"/>
      <c r="C52" s="66"/>
      <c r="D52" s="66"/>
      <c r="E52" s="66"/>
      <c r="F52" s="66"/>
      <c r="G52" s="66"/>
    </row>
    <row r="53" spans="2:7" s="64" customFormat="1" x14ac:dyDescent="0.2">
      <c r="B53" s="66"/>
      <c r="C53" s="66"/>
      <c r="D53" s="66"/>
      <c r="E53" s="66"/>
      <c r="F53" s="66"/>
      <c r="G53" s="66"/>
    </row>
    <row r="54" spans="2:7" s="64" customFormat="1" x14ac:dyDescent="0.2">
      <c r="B54" s="66"/>
      <c r="C54" s="66"/>
      <c r="D54" s="66"/>
      <c r="E54" s="66"/>
      <c r="F54" s="66"/>
      <c r="G54" s="66"/>
    </row>
    <row r="55" spans="2:7" s="64" customFormat="1" x14ac:dyDescent="0.2">
      <c r="B55" s="66"/>
      <c r="C55" s="66"/>
      <c r="D55" s="66"/>
      <c r="E55" s="66"/>
      <c r="F55" s="66"/>
      <c r="G55" s="66"/>
    </row>
    <row r="56" spans="2:7" s="64" customFormat="1" x14ac:dyDescent="0.2">
      <c r="B56" s="66"/>
      <c r="C56" s="66"/>
      <c r="D56" s="66"/>
      <c r="E56" s="66"/>
      <c r="F56" s="66"/>
      <c r="G56" s="66"/>
    </row>
    <row r="57" spans="2:7" s="64" customFormat="1" x14ac:dyDescent="0.2">
      <c r="B57" s="66"/>
      <c r="C57" s="66"/>
      <c r="D57" s="66"/>
      <c r="E57" s="66"/>
      <c r="F57" s="66"/>
      <c r="G57" s="66"/>
    </row>
    <row r="58" spans="2:7" s="64" customFormat="1" x14ac:dyDescent="0.2">
      <c r="B58" s="66"/>
      <c r="C58" s="66"/>
      <c r="D58" s="66"/>
      <c r="E58" s="66"/>
      <c r="F58" s="66"/>
      <c r="G58" s="66"/>
    </row>
    <row r="59" spans="2:7" s="64" customFormat="1" x14ac:dyDescent="0.2">
      <c r="B59" s="66"/>
      <c r="C59" s="66"/>
      <c r="D59" s="66"/>
      <c r="E59" s="66"/>
      <c r="F59" s="66"/>
      <c r="G59" s="66"/>
    </row>
    <row r="60" spans="2:7" s="64" customFormat="1" x14ac:dyDescent="0.2">
      <c r="B60" s="66"/>
      <c r="C60" s="66"/>
      <c r="D60" s="66"/>
      <c r="E60" s="66"/>
      <c r="F60" s="66"/>
      <c r="G60" s="66"/>
    </row>
    <row r="61" spans="2:7" s="64" customFormat="1" x14ac:dyDescent="0.2">
      <c r="B61" s="66"/>
      <c r="C61" s="66"/>
      <c r="D61" s="66"/>
      <c r="E61" s="66"/>
      <c r="F61" s="66"/>
      <c r="G61" s="66"/>
    </row>
    <row r="62" spans="2:7" s="64" customFormat="1" x14ac:dyDescent="0.2">
      <c r="B62" s="66"/>
      <c r="C62" s="66"/>
      <c r="D62" s="66"/>
      <c r="E62" s="66"/>
      <c r="F62" s="66"/>
      <c r="G62" s="66"/>
    </row>
    <row r="63" spans="2:7" s="64" customFormat="1" x14ac:dyDescent="0.2">
      <c r="B63" s="66"/>
      <c r="C63" s="66"/>
      <c r="D63" s="66"/>
      <c r="E63" s="66"/>
      <c r="F63" s="66"/>
      <c r="G63" s="66"/>
    </row>
    <row r="64" spans="2:7" s="64" customFormat="1" x14ac:dyDescent="0.2">
      <c r="B64" s="66"/>
      <c r="C64" s="66"/>
      <c r="D64" s="66"/>
      <c r="E64" s="66"/>
      <c r="F64" s="66"/>
      <c r="G64" s="66"/>
    </row>
    <row r="65" spans="2:7" s="64" customFormat="1" x14ac:dyDescent="0.2">
      <c r="B65" s="66"/>
      <c r="C65" s="66"/>
      <c r="D65" s="66"/>
      <c r="E65" s="66"/>
      <c r="F65" s="66"/>
      <c r="G65" s="66"/>
    </row>
    <row r="66" spans="2:7" s="64" customFormat="1" x14ac:dyDescent="0.2">
      <c r="B66" s="66"/>
      <c r="C66" s="66"/>
      <c r="D66" s="66"/>
      <c r="E66" s="66"/>
      <c r="F66" s="66"/>
      <c r="G66" s="66"/>
    </row>
    <row r="67" spans="2:7" s="64" customFormat="1" x14ac:dyDescent="0.2">
      <c r="B67" s="66"/>
      <c r="C67" s="66"/>
      <c r="D67" s="66"/>
      <c r="E67" s="66"/>
      <c r="F67" s="66"/>
      <c r="G67" s="66"/>
    </row>
    <row r="68" spans="2:7" s="64" customFormat="1" x14ac:dyDescent="0.2">
      <c r="B68" s="66"/>
      <c r="C68" s="66"/>
      <c r="D68" s="66"/>
      <c r="E68" s="66"/>
      <c r="F68" s="66"/>
      <c r="G68" s="66"/>
    </row>
    <row r="69" spans="2:7" s="64" customFormat="1" x14ac:dyDescent="0.2">
      <c r="B69" s="66"/>
      <c r="C69" s="66"/>
      <c r="D69" s="66"/>
      <c r="E69" s="66"/>
      <c r="F69" s="66"/>
      <c r="G69" s="66"/>
    </row>
    <row r="70" spans="2:7" s="64" customFormat="1" x14ac:dyDescent="0.2">
      <c r="B70" s="66"/>
      <c r="C70" s="66"/>
      <c r="D70" s="66"/>
      <c r="E70" s="66"/>
      <c r="F70" s="66"/>
      <c r="G70" s="66"/>
    </row>
    <row r="71" spans="2:7" s="64" customFormat="1" x14ac:dyDescent="0.2">
      <c r="B71" s="66"/>
      <c r="C71" s="66"/>
      <c r="D71" s="66"/>
      <c r="E71" s="66"/>
      <c r="F71" s="66"/>
      <c r="G71" s="66"/>
    </row>
    <row r="72" spans="2:7" s="64" customFormat="1" x14ac:dyDescent="0.2">
      <c r="B72" s="66"/>
      <c r="C72" s="66"/>
      <c r="D72" s="66"/>
      <c r="E72" s="66"/>
      <c r="F72" s="66"/>
      <c r="G72" s="66"/>
    </row>
    <row r="73" spans="2:7" s="64" customFormat="1" x14ac:dyDescent="0.2">
      <c r="B73" s="66"/>
      <c r="C73" s="66"/>
      <c r="D73" s="66"/>
      <c r="E73" s="66"/>
      <c r="F73" s="66"/>
      <c r="G73" s="66"/>
    </row>
    <row r="74" spans="2:7" s="64" customFormat="1" x14ac:dyDescent="0.2">
      <c r="B74" s="66"/>
      <c r="C74" s="66"/>
      <c r="D74" s="66"/>
      <c r="E74" s="66"/>
      <c r="F74" s="66"/>
      <c r="G74" s="66"/>
    </row>
    <row r="75" spans="2:7" s="64" customFormat="1" x14ac:dyDescent="0.2">
      <c r="B75" s="66"/>
      <c r="C75" s="66"/>
      <c r="D75" s="66"/>
      <c r="E75" s="66"/>
      <c r="F75" s="66"/>
      <c r="G75" s="66"/>
    </row>
    <row r="76" spans="2:7" s="64" customFormat="1" x14ac:dyDescent="0.2">
      <c r="B76" s="66"/>
      <c r="C76" s="66"/>
      <c r="D76" s="66"/>
      <c r="E76" s="66"/>
      <c r="F76" s="66"/>
      <c r="G76" s="66"/>
    </row>
    <row r="77" spans="2:7" s="64" customFormat="1" x14ac:dyDescent="0.2">
      <c r="B77" s="66"/>
      <c r="C77" s="66"/>
      <c r="D77" s="66"/>
      <c r="E77" s="66"/>
      <c r="F77" s="66"/>
      <c r="G77" s="66"/>
    </row>
    <row r="78" spans="2:7" s="64" customFormat="1" x14ac:dyDescent="0.2">
      <c r="B78" s="66"/>
      <c r="C78" s="66"/>
      <c r="D78" s="66"/>
      <c r="E78" s="66"/>
      <c r="F78" s="66"/>
      <c r="G78" s="66"/>
    </row>
    <row r="79" spans="2:7" s="64" customFormat="1" x14ac:dyDescent="0.2">
      <c r="B79" s="66"/>
      <c r="C79" s="66"/>
      <c r="D79" s="66"/>
      <c r="E79" s="66"/>
      <c r="F79" s="66"/>
      <c r="G79" s="66"/>
    </row>
    <row r="80" spans="2:7" s="64" customFormat="1" x14ac:dyDescent="0.2">
      <c r="B80" s="66"/>
      <c r="C80" s="66"/>
      <c r="D80" s="66"/>
      <c r="E80" s="66"/>
      <c r="F80" s="66"/>
      <c r="G80" s="66"/>
    </row>
    <row r="81" spans="2:7" s="64" customFormat="1" x14ac:dyDescent="0.2">
      <c r="B81" s="66"/>
      <c r="C81" s="66"/>
      <c r="D81" s="66"/>
      <c r="E81" s="66"/>
      <c r="F81" s="66"/>
      <c r="G81" s="66"/>
    </row>
    <row r="82" spans="2:7" s="64" customFormat="1" x14ac:dyDescent="0.2">
      <c r="B82" s="66"/>
      <c r="C82" s="66"/>
      <c r="D82" s="66"/>
      <c r="E82" s="66"/>
      <c r="F82" s="66"/>
      <c r="G82" s="66"/>
    </row>
    <row r="83" spans="2:7" s="64" customFormat="1" x14ac:dyDescent="0.2">
      <c r="B83" s="66"/>
      <c r="C83" s="66"/>
      <c r="D83" s="66"/>
      <c r="E83" s="66"/>
      <c r="F83" s="66"/>
      <c r="G83" s="66"/>
    </row>
    <row r="84" spans="2:7" s="64" customFormat="1" x14ac:dyDescent="0.2">
      <c r="B84" s="66"/>
      <c r="C84" s="66"/>
      <c r="D84" s="66"/>
      <c r="E84" s="66"/>
      <c r="F84" s="66"/>
      <c r="G84" s="66"/>
    </row>
    <row r="85" spans="2:7" s="64" customFormat="1" x14ac:dyDescent="0.2">
      <c r="B85" s="66"/>
      <c r="C85" s="66"/>
      <c r="D85" s="66"/>
      <c r="E85" s="66"/>
      <c r="F85" s="66"/>
      <c r="G85" s="66"/>
    </row>
    <row r="86" spans="2:7" s="64" customFormat="1" x14ac:dyDescent="0.2">
      <c r="B86" s="66"/>
      <c r="C86" s="66"/>
      <c r="D86" s="66"/>
      <c r="E86" s="66"/>
      <c r="F86" s="66"/>
      <c r="G86" s="66"/>
    </row>
    <row r="87" spans="2:7" s="64" customFormat="1" x14ac:dyDescent="0.2">
      <c r="B87" s="66"/>
      <c r="C87" s="66"/>
      <c r="D87" s="66"/>
      <c r="E87" s="66"/>
      <c r="F87" s="66"/>
      <c r="G87" s="66"/>
    </row>
    <row r="88" spans="2:7" s="64" customFormat="1" x14ac:dyDescent="0.2">
      <c r="B88" s="66"/>
      <c r="C88" s="66"/>
      <c r="D88" s="66"/>
      <c r="E88" s="66"/>
      <c r="F88" s="66"/>
      <c r="G88" s="66"/>
    </row>
    <row r="89" spans="2:7" s="64" customFormat="1" x14ac:dyDescent="0.2">
      <c r="B89" s="66"/>
      <c r="C89" s="66"/>
      <c r="D89" s="66"/>
      <c r="E89" s="66"/>
      <c r="F89" s="66"/>
      <c r="G89" s="66"/>
    </row>
    <row r="90" spans="2:7" s="64" customFormat="1" x14ac:dyDescent="0.2">
      <c r="B90" s="66"/>
      <c r="C90" s="66"/>
      <c r="D90" s="66"/>
      <c r="E90" s="66"/>
      <c r="F90" s="66"/>
      <c r="G90" s="66"/>
    </row>
    <row r="91" spans="2:7" s="64" customFormat="1" x14ac:dyDescent="0.2">
      <c r="B91" s="66"/>
      <c r="C91" s="66"/>
      <c r="D91" s="66"/>
      <c r="E91" s="66"/>
      <c r="F91" s="66"/>
      <c r="G91" s="66"/>
    </row>
    <row r="92" spans="2:7" s="64" customFormat="1" x14ac:dyDescent="0.2">
      <c r="B92" s="66"/>
      <c r="C92" s="66"/>
      <c r="D92" s="66"/>
      <c r="E92" s="66"/>
      <c r="F92" s="66"/>
      <c r="G92" s="66"/>
    </row>
    <row r="93" spans="2:7" s="64" customFormat="1" x14ac:dyDescent="0.2">
      <c r="B93" s="66"/>
      <c r="C93" s="66"/>
      <c r="D93" s="66"/>
      <c r="E93" s="66"/>
      <c r="F93" s="66"/>
      <c r="G93" s="66"/>
    </row>
    <row r="94" spans="2:7" s="64" customFormat="1" x14ac:dyDescent="0.2">
      <c r="B94" s="66"/>
      <c r="C94" s="66"/>
      <c r="D94" s="66"/>
      <c r="E94" s="66"/>
      <c r="F94" s="66"/>
      <c r="G94" s="66"/>
    </row>
    <row r="95" spans="2:7" s="64" customFormat="1" x14ac:dyDescent="0.2">
      <c r="B95" s="66"/>
      <c r="C95" s="66"/>
      <c r="D95" s="66"/>
      <c r="E95" s="66"/>
      <c r="F95" s="66"/>
      <c r="G95" s="66"/>
    </row>
    <row r="96" spans="2:7" s="64" customFormat="1" x14ac:dyDescent="0.2">
      <c r="B96" s="66"/>
      <c r="C96" s="66"/>
      <c r="D96" s="66"/>
      <c r="E96" s="66"/>
      <c r="F96" s="66"/>
      <c r="G96" s="66"/>
    </row>
    <row r="97" spans="2:7" s="64" customFormat="1" x14ac:dyDescent="0.2">
      <c r="B97" s="66"/>
      <c r="C97" s="66"/>
      <c r="D97" s="66"/>
      <c r="E97" s="66"/>
      <c r="F97" s="66"/>
      <c r="G97" s="66"/>
    </row>
    <row r="98" spans="2:7" s="64" customFormat="1" x14ac:dyDescent="0.2">
      <c r="B98" s="66"/>
      <c r="C98" s="66"/>
      <c r="D98" s="66"/>
      <c r="E98" s="66"/>
      <c r="F98" s="66"/>
      <c r="G98" s="66"/>
    </row>
    <row r="99" spans="2:7" s="64" customFormat="1" x14ac:dyDescent="0.2">
      <c r="B99" s="66"/>
      <c r="C99" s="66"/>
      <c r="D99" s="66"/>
      <c r="E99" s="66"/>
      <c r="F99" s="66"/>
      <c r="G99" s="66"/>
    </row>
    <row r="100" spans="2:7" s="64" customFormat="1" x14ac:dyDescent="0.2">
      <c r="B100" s="66"/>
      <c r="C100" s="66"/>
      <c r="D100" s="66"/>
      <c r="E100" s="66"/>
      <c r="F100" s="66"/>
      <c r="G100" s="66"/>
    </row>
    <row r="101" spans="2:7" s="64" customFormat="1" x14ac:dyDescent="0.2">
      <c r="B101" s="66"/>
      <c r="C101" s="66"/>
      <c r="D101" s="66"/>
      <c r="E101" s="66"/>
      <c r="F101" s="66"/>
      <c r="G101" s="66"/>
    </row>
    <row r="102" spans="2:7" s="64" customFormat="1" x14ac:dyDescent="0.2">
      <c r="B102" s="66"/>
      <c r="C102" s="66"/>
      <c r="D102" s="66"/>
      <c r="E102" s="66"/>
      <c r="F102" s="66"/>
      <c r="G102" s="66"/>
    </row>
    <row r="103" spans="2:7" s="64" customFormat="1" x14ac:dyDescent="0.2">
      <c r="B103" s="66"/>
      <c r="C103" s="66"/>
      <c r="D103" s="66"/>
      <c r="E103" s="66"/>
      <c r="F103" s="66"/>
      <c r="G103" s="66"/>
    </row>
    <row r="104" spans="2:7" s="64" customFormat="1" x14ac:dyDescent="0.2">
      <c r="B104" s="66"/>
      <c r="C104" s="66"/>
      <c r="D104" s="66"/>
      <c r="E104" s="66"/>
      <c r="F104" s="66"/>
      <c r="G104" s="66"/>
    </row>
    <row r="105" spans="2:7" s="64" customFormat="1" x14ac:dyDescent="0.2">
      <c r="B105" s="66"/>
      <c r="C105" s="66"/>
      <c r="D105" s="66"/>
      <c r="E105" s="66"/>
      <c r="F105" s="66"/>
      <c r="G105" s="66"/>
    </row>
    <row r="106" spans="2:7" s="64" customFormat="1" x14ac:dyDescent="0.2">
      <c r="B106" s="66"/>
      <c r="C106" s="66"/>
      <c r="D106" s="66"/>
      <c r="E106" s="66"/>
      <c r="F106" s="66"/>
      <c r="G106" s="66"/>
    </row>
    <row r="107" spans="2:7" s="64" customFormat="1" x14ac:dyDescent="0.2">
      <c r="B107" s="66"/>
      <c r="C107" s="66"/>
      <c r="D107" s="66"/>
      <c r="E107" s="66"/>
      <c r="F107" s="66"/>
      <c r="G107" s="66"/>
    </row>
    <row r="108" spans="2:7" s="64" customFormat="1" x14ac:dyDescent="0.2">
      <c r="B108" s="66"/>
      <c r="C108" s="66"/>
      <c r="D108" s="66"/>
      <c r="E108" s="66"/>
      <c r="F108" s="66"/>
      <c r="G108" s="66"/>
    </row>
    <row r="109" spans="2:7" s="64" customFormat="1" x14ac:dyDescent="0.2">
      <c r="B109" s="66"/>
      <c r="C109" s="66"/>
      <c r="D109" s="66"/>
      <c r="E109" s="66"/>
      <c r="F109" s="66"/>
      <c r="G109" s="66"/>
    </row>
    <row r="110" spans="2:7" s="64" customFormat="1" x14ac:dyDescent="0.2">
      <c r="B110" s="66"/>
      <c r="C110" s="66"/>
      <c r="D110" s="66"/>
      <c r="E110" s="66"/>
      <c r="F110" s="66"/>
      <c r="G110" s="66"/>
    </row>
    <row r="111" spans="2:7" s="64" customFormat="1" x14ac:dyDescent="0.2">
      <c r="B111" s="66"/>
      <c r="C111" s="66"/>
      <c r="D111" s="66"/>
      <c r="E111" s="66"/>
      <c r="F111" s="66"/>
      <c r="G111" s="66"/>
    </row>
    <row r="112" spans="2:7" s="64" customFormat="1" x14ac:dyDescent="0.2">
      <c r="B112" s="66"/>
      <c r="C112" s="66"/>
      <c r="D112" s="66"/>
      <c r="E112" s="66"/>
      <c r="F112" s="66"/>
      <c r="G112" s="66"/>
    </row>
    <row r="113" spans="2:7" s="64" customFormat="1" x14ac:dyDescent="0.2">
      <c r="B113" s="66"/>
      <c r="C113" s="66"/>
      <c r="D113" s="66"/>
      <c r="E113" s="66"/>
      <c r="F113" s="66"/>
      <c r="G113" s="66"/>
    </row>
    <row r="114" spans="2:7" s="64" customFormat="1" x14ac:dyDescent="0.2">
      <c r="B114" s="66"/>
      <c r="C114" s="66"/>
      <c r="D114" s="66"/>
      <c r="E114" s="66"/>
      <c r="F114" s="66"/>
      <c r="G114" s="66"/>
    </row>
    <row r="115" spans="2:7" s="64" customFormat="1" x14ac:dyDescent="0.2">
      <c r="B115" s="66"/>
      <c r="C115" s="66"/>
      <c r="D115" s="66"/>
      <c r="E115" s="66"/>
      <c r="F115" s="66"/>
      <c r="G115" s="66"/>
    </row>
    <row r="116" spans="2:7" s="64" customFormat="1" x14ac:dyDescent="0.2">
      <c r="B116" s="66"/>
      <c r="C116" s="66"/>
      <c r="D116" s="66"/>
      <c r="E116" s="66"/>
      <c r="F116" s="66"/>
      <c r="G116" s="66"/>
    </row>
    <row r="117" spans="2:7" s="64" customFormat="1" x14ac:dyDescent="0.2">
      <c r="B117" s="66"/>
      <c r="C117" s="66"/>
      <c r="D117" s="66"/>
      <c r="E117" s="66"/>
      <c r="F117" s="66"/>
      <c r="G117" s="66"/>
    </row>
  </sheetData>
  <pageMargins left="0.75" right="0.75" top="1" bottom="1" header="0.5" footer="0.5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6</vt:i4>
      </vt:variant>
    </vt:vector>
  </HeadingPairs>
  <TitlesOfParts>
    <vt:vector size="22" baseType="lpstr">
      <vt:lpstr>Innhold</vt:lpstr>
      <vt:lpstr>A.13.1</vt:lpstr>
      <vt:lpstr>A.13.2</vt:lpstr>
      <vt:lpstr>A.13.3</vt:lpstr>
      <vt:lpstr>A.13.4</vt:lpstr>
      <vt:lpstr>A.13.5</vt:lpstr>
      <vt:lpstr>A.13.6a</vt:lpstr>
      <vt:lpstr>A.13.6b</vt:lpstr>
      <vt:lpstr>A.13.7a</vt:lpstr>
      <vt:lpstr>A.13.7b</vt:lpstr>
      <vt:lpstr>A.13.7c</vt:lpstr>
      <vt:lpstr>A.13.7d</vt:lpstr>
      <vt:lpstr>A.13.8</vt:lpstr>
      <vt:lpstr>A.13.9</vt:lpstr>
      <vt:lpstr>A.13.10</vt:lpstr>
      <vt:lpstr>A.13.11</vt:lpstr>
      <vt:lpstr>A.13.1!Utskriftsområde</vt:lpstr>
      <vt:lpstr>A.13.11!Utskriftsområde</vt:lpstr>
      <vt:lpstr>A.13.2!Utskriftsområde</vt:lpstr>
      <vt:lpstr>A.13.4!Utskriftsområde</vt:lpstr>
      <vt:lpstr>A.13.5!Utskriftsområde</vt:lpstr>
      <vt:lpstr>A.13.8!Utskriftsområde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 Gunnes</dc:creator>
  <cp:lastModifiedBy>Hebe Gunnes</cp:lastModifiedBy>
  <cp:lastPrinted>2017-05-05T08:45:32Z</cp:lastPrinted>
  <dcterms:created xsi:type="dcterms:W3CDTF">2011-05-09T05:01:37Z</dcterms:created>
  <dcterms:modified xsi:type="dcterms:W3CDTF">2019-03-28T13:55:04Z</dcterms:modified>
</cp:coreProperties>
</file>