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https://nifu.sharepoint.com/sites/Indikatorrapporten/Shared Documents/General/2020/Tabelldel nett/"/>
    </mc:Choice>
  </mc:AlternateContent>
  <xr:revisionPtr revIDLastSave="131" documentId="13_ncr:1_{353A3910-CCF2-49CC-9F13-484B3362F2D2}" xr6:coauthVersionLast="45" xr6:coauthVersionMax="45" xr10:uidLastSave="{D8886653-E345-4F70-B65F-C645BF85199D}"/>
  <bookViews>
    <workbookView xWindow="-120" yWindow="-120" windowWidth="29040" windowHeight="15840" tabRatio="721" activeTab="14" xr2:uid="{00000000-000D-0000-FFFF-FFFF00000000}"/>
  </bookViews>
  <sheets>
    <sheet name="Innhold" sheetId="9" r:id="rId1"/>
    <sheet name="A.13.1" sheetId="1" r:id="rId2"/>
    <sheet name="A.13.2" sheetId="28" r:id="rId3"/>
    <sheet name="A.13.3" sheetId="10" r:id="rId4"/>
    <sheet name="A.13.4" sheetId="3" r:id="rId5"/>
    <sheet name="A.13.5" sheetId="6" r:id="rId6"/>
    <sheet name="A.13.6a" sheetId="14" r:id="rId7"/>
    <sheet name="A.13.6b" sheetId="27" r:id="rId8"/>
    <sheet name="A.13.7a" sheetId="4" r:id="rId9"/>
    <sheet name="A.13.7b" sheetId="18" r:id="rId10"/>
    <sheet name="A.13.7c" sheetId="19" r:id="rId11"/>
    <sheet name="A.13.7d" sheetId="23" r:id="rId12"/>
    <sheet name="A.13.8" sheetId="7" r:id="rId13"/>
    <sheet name="A.13.9" sheetId="20" r:id="rId14"/>
    <sheet name="A.13.10" sheetId="22" r:id="rId15"/>
    <sheet name="A.13.11" sheetId="25" r:id="rId16"/>
  </sheets>
  <definedNames>
    <definedName name="_xlnm.Print_Area" localSheetId="1">'A.13.1'!$A$1:$L$33</definedName>
    <definedName name="_xlnm.Print_Area" localSheetId="15">'A.13.11'!$A$1:$G$35</definedName>
    <definedName name="_xlnm.Print_Area" localSheetId="2">'A.13.2'!$A$1:$P$30</definedName>
    <definedName name="_xlnm.Print_Area" localSheetId="4">'A.13.4'!$A$1:$L$32</definedName>
    <definedName name="_xlnm.Print_Area" localSheetId="5">'A.13.5'!$A$1:$M$30</definedName>
    <definedName name="_xlnm.Print_Area" localSheetId="12">'A.13.8'!$A$1:$F$31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22" l="1"/>
  <c r="D24" i="1" l="1"/>
  <c r="D25" i="1"/>
  <c r="D26" i="1"/>
  <c r="F8" i="7" l="1"/>
  <c r="F9" i="7"/>
  <c r="F10" i="7"/>
  <c r="F11" i="7"/>
  <c r="F12" i="7"/>
  <c r="F13" i="7"/>
  <c r="F14" i="7"/>
  <c r="F16" i="7"/>
  <c r="F17" i="7"/>
  <c r="F18" i="7"/>
  <c r="F19" i="7"/>
  <c r="F20" i="7"/>
  <c r="F21" i="7"/>
  <c r="F22" i="7"/>
  <c r="F23" i="7"/>
  <c r="F7" i="7"/>
  <c r="E15" i="7"/>
  <c r="D8" i="7"/>
  <c r="D9" i="7"/>
  <c r="D10" i="7"/>
  <c r="D11" i="7"/>
  <c r="D12" i="7"/>
  <c r="D13" i="7"/>
  <c r="D14" i="7"/>
  <c r="D16" i="7"/>
  <c r="D17" i="7"/>
  <c r="D18" i="7"/>
  <c r="D19" i="7"/>
  <c r="D20" i="7"/>
  <c r="D21" i="7"/>
  <c r="D22" i="7"/>
  <c r="D23" i="7"/>
  <c r="D7" i="7"/>
  <c r="B15" i="7"/>
  <c r="F15" i="14"/>
  <c r="G15" i="14"/>
  <c r="G15" i="6"/>
  <c r="F15" i="6"/>
  <c r="B25" i="7" l="1"/>
  <c r="D15" i="7"/>
  <c r="E25" i="7"/>
  <c r="F15" i="7"/>
  <c r="G24" i="22"/>
  <c r="B14" i="22" l="1"/>
  <c r="K8" i="27"/>
  <c r="K9" i="27"/>
  <c r="K10" i="27"/>
  <c r="K11" i="27"/>
  <c r="K12" i="27"/>
  <c r="K13" i="27"/>
  <c r="J14" i="27"/>
  <c r="K14" i="27"/>
  <c r="K16" i="27"/>
  <c r="K17" i="27"/>
  <c r="K18" i="27"/>
  <c r="K19" i="27"/>
  <c r="K21" i="27"/>
  <c r="K22" i="27"/>
  <c r="K23" i="27"/>
  <c r="K24" i="27"/>
  <c r="K7" i="27"/>
  <c r="I8" i="27"/>
  <c r="I9" i="27"/>
  <c r="I10" i="27"/>
  <c r="I11" i="27"/>
  <c r="I12" i="27"/>
  <c r="I13" i="27"/>
  <c r="I14" i="27"/>
  <c r="I15" i="27"/>
  <c r="I16" i="27"/>
  <c r="I17" i="27"/>
  <c r="I18" i="27"/>
  <c r="I19" i="27"/>
  <c r="I20" i="27"/>
  <c r="I21" i="27"/>
  <c r="I22" i="27"/>
  <c r="I23" i="27"/>
  <c r="I24" i="27"/>
  <c r="I7" i="27"/>
  <c r="H8" i="27"/>
  <c r="H9" i="27"/>
  <c r="H10" i="27"/>
  <c r="H11" i="27"/>
  <c r="H12" i="27"/>
  <c r="H13" i="27"/>
  <c r="H14" i="27"/>
  <c r="H15" i="27"/>
  <c r="H16" i="27"/>
  <c r="H17" i="27"/>
  <c r="H18" i="27"/>
  <c r="H19" i="27"/>
  <c r="H20" i="27"/>
  <c r="H21" i="27"/>
  <c r="H22" i="27"/>
  <c r="H23" i="27"/>
  <c r="H24" i="27"/>
  <c r="H7" i="27"/>
  <c r="G25" i="27"/>
  <c r="F25" i="27"/>
  <c r="F8" i="27"/>
  <c r="G8" i="27"/>
  <c r="F9" i="27"/>
  <c r="G9" i="27"/>
  <c r="F10" i="27"/>
  <c r="G10" i="27"/>
  <c r="F11" i="27"/>
  <c r="G11" i="27"/>
  <c r="F12" i="27"/>
  <c r="G12" i="27"/>
  <c r="F13" i="27"/>
  <c r="G13" i="27"/>
  <c r="F14" i="27"/>
  <c r="G14" i="27"/>
  <c r="G15" i="27"/>
  <c r="F16" i="27"/>
  <c r="G16" i="27"/>
  <c r="F17" i="27"/>
  <c r="G17" i="27"/>
  <c r="F18" i="27"/>
  <c r="G18" i="27"/>
  <c r="F19" i="27"/>
  <c r="G19" i="27"/>
  <c r="F20" i="27"/>
  <c r="G20" i="27"/>
  <c r="F21" i="27"/>
  <c r="G21" i="27"/>
  <c r="F22" i="27"/>
  <c r="G22" i="27"/>
  <c r="F23" i="27"/>
  <c r="G23" i="27"/>
  <c r="G7" i="27"/>
  <c r="F7" i="27"/>
  <c r="K20" i="14"/>
  <c r="K15" i="14"/>
  <c r="K25" i="14"/>
  <c r="H25" i="14"/>
  <c r="B25" i="14" s="1"/>
  <c r="I25" i="14"/>
  <c r="I25" i="6"/>
  <c r="J20" i="6"/>
  <c r="J15" i="6"/>
  <c r="M20" i="6"/>
  <c r="M15" i="6"/>
  <c r="L20" i="6"/>
  <c r="K20" i="27" s="1"/>
  <c r="L15" i="6"/>
  <c r="H25" i="6"/>
  <c r="F27" i="1"/>
  <c r="G27" i="1"/>
  <c r="F15" i="27"/>
  <c r="C10" i="9"/>
  <c r="B10" i="9"/>
  <c r="C5" i="9"/>
  <c r="B5" i="9"/>
  <c r="E17" i="1"/>
  <c r="L25" i="6" l="1"/>
  <c r="K15" i="27"/>
  <c r="J25" i="6"/>
  <c r="D25" i="6" s="1"/>
  <c r="H25" i="27"/>
  <c r="M25" i="6"/>
  <c r="K25" i="27"/>
  <c r="D24" i="22"/>
  <c r="H24" i="22"/>
  <c r="F24" i="22"/>
  <c r="J23" i="27"/>
  <c r="J22" i="27"/>
  <c r="J15" i="27"/>
  <c r="J19" i="27"/>
  <c r="J11" i="27"/>
  <c r="J10" i="27"/>
  <c r="J18" i="27"/>
  <c r="J7" i="27"/>
  <c r="J21" i="27"/>
  <c r="J17" i="27"/>
  <c r="J13" i="27"/>
  <c r="J9" i="27"/>
  <c r="J24" i="27"/>
  <c r="J20" i="27"/>
  <c r="J16" i="27"/>
  <c r="J12" i="27"/>
  <c r="J8" i="27"/>
  <c r="I25" i="27"/>
  <c r="B25" i="6"/>
  <c r="C25" i="6"/>
  <c r="C22" i="3"/>
  <c r="C27" i="3" s="1"/>
  <c r="B22" i="3"/>
  <c r="B27" i="3" s="1"/>
  <c r="J25" i="27" l="1"/>
  <c r="B22" i="1"/>
  <c r="C22" i="1" l="1"/>
  <c r="H20" i="22" l="1"/>
  <c r="H7" i="22"/>
  <c r="H8" i="22"/>
  <c r="H9" i="22"/>
  <c r="H10" i="22"/>
  <c r="H11" i="22"/>
  <c r="H12" i="22"/>
  <c r="H13" i="22"/>
  <c r="H14" i="22"/>
  <c r="H15" i="22"/>
  <c r="H16" i="22"/>
  <c r="H17" i="22"/>
  <c r="H18" i="22"/>
  <c r="H19" i="22"/>
  <c r="H21" i="22"/>
  <c r="H22" i="22"/>
  <c r="H23" i="22"/>
  <c r="H6" i="22"/>
  <c r="F12" i="22"/>
  <c r="F20" i="22"/>
  <c r="F21" i="22"/>
  <c r="F22" i="22"/>
  <c r="F16" i="22"/>
  <c r="F17" i="22"/>
  <c r="F18" i="22"/>
  <c r="F19" i="22"/>
  <c r="F15" i="22"/>
  <c r="F14" i="22"/>
  <c r="F7" i="22"/>
  <c r="F8" i="22"/>
  <c r="F9" i="22"/>
  <c r="F10" i="22"/>
  <c r="F11" i="22"/>
  <c r="F13" i="22"/>
  <c r="F6" i="22"/>
  <c r="F6" i="19"/>
  <c r="E6" i="19"/>
  <c r="D6" i="19"/>
  <c r="C6" i="19"/>
  <c r="B6" i="19"/>
  <c r="F6" i="18"/>
  <c r="E6" i="18"/>
  <c r="D6" i="18"/>
  <c r="C6" i="18"/>
  <c r="B6" i="18"/>
  <c r="D24" i="27"/>
  <c r="B24" i="27"/>
  <c r="D23" i="27"/>
  <c r="B23" i="27"/>
  <c r="D22" i="27"/>
  <c r="B22" i="27"/>
  <c r="D21" i="27"/>
  <c r="B21" i="27"/>
  <c r="D20" i="27"/>
  <c r="B20" i="27"/>
  <c r="D19" i="27"/>
  <c r="B19" i="27"/>
  <c r="D18" i="27"/>
  <c r="B18" i="27"/>
  <c r="D17" i="27"/>
  <c r="B17" i="27"/>
  <c r="D16" i="27"/>
  <c r="B16" i="27"/>
  <c r="D15" i="27"/>
  <c r="B15" i="27"/>
  <c r="D14" i="27"/>
  <c r="B14" i="27"/>
  <c r="D13" i="27"/>
  <c r="B13" i="27"/>
  <c r="D12" i="27"/>
  <c r="B12" i="27"/>
  <c r="D11" i="27"/>
  <c r="B11" i="27"/>
  <c r="D10" i="27"/>
  <c r="B10" i="27"/>
  <c r="D9" i="27"/>
  <c r="B9" i="27"/>
  <c r="D8" i="27"/>
  <c r="B8" i="27"/>
  <c r="D7" i="27"/>
  <c r="B7" i="27"/>
  <c r="D24" i="14"/>
  <c r="D8" i="14"/>
  <c r="D9" i="14"/>
  <c r="D10" i="14"/>
  <c r="D11" i="14"/>
  <c r="D12" i="14"/>
  <c r="D13" i="14"/>
  <c r="D14" i="14"/>
  <c r="D15" i="14"/>
  <c r="D16" i="14"/>
  <c r="D17" i="14"/>
  <c r="D18" i="14"/>
  <c r="D19" i="14"/>
  <c r="D20" i="14"/>
  <c r="D21" i="14"/>
  <c r="D22" i="14"/>
  <c r="D23" i="14"/>
  <c r="D7" i="14"/>
  <c r="B24" i="14"/>
  <c r="B8" i="14"/>
  <c r="B9" i="14"/>
  <c r="B10" i="14"/>
  <c r="B11" i="14"/>
  <c r="B12" i="14"/>
  <c r="B13" i="14"/>
  <c r="B14" i="14"/>
  <c r="B15" i="14"/>
  <c r="B16" i="14"/>
  <c r="B17" i="14"/>
  <c r="B18" i="14"/>
  <c r="B19" i="14"/>
  <c r="B20" i="14"/>
  <c r="B21" i="14"/>
  <c r="B22" i="14"/>
  <c r="C22" i="14" s="1"/>
  <c r="B23" i="14"/>
  <c r="B7" i="14"/>
  <c r="C7" i="6"/>
  <c r="D7" i="6"/>
  <c r="C8" i="6"/>
  <c r="D8" i="6"/>
  <c r="C9" i="6"/>
  <c r="D9" i="6"/>
  <c r="C10" i="6"/>
  <c r="D10" i="6"/>
  <c r="C11" i="6"/>
  <c r="D11" i="6"/>
  <c r="C12" i="6"/>
  <c r="D12" i="6"/>
  <c r="C13" i="6"/>
  <c r="D13" i="6"/>
  <c r="C14" i="6"/>
  <c r="D14" i="6"/>
  <c r="C15" i="6"/>
  <c r="D15" i="6"/>
  <c r="C16" i="6"/>
  <c r="D16" i="6"/>
  <c r="C17" i="6"/>
  <c r="D17" i="6"/>
  <c r="C18" i="6"/>
  <c r="D18" i="6"/>
  <c r="C19" i="6"/>
  <c r="D19" i="6"/>
  <c r="C20" i="6"/>
  <c r="D20" i="6"/>
  <c r="C21" i="6"/>
  <c r="D21" i="6"/>
  <c r="C22" i="6"/>
  <c r="D22" i="6"/>
  <c r="C23" i="6"/>
  <c r="E23" i="14" s="1"/>
  <c r="D23" i="6"/>
  <c r="C24" i="6"/>
  <c r="D24" i="6"/>
  <c r="B24" i="6"/>
  <c r="B8" i="6"/>
  <c r="B9" i="6"/>
  <c r="B10" i="6"/>
  <c r="B11" i="6"/>
  <c r="B12" i="6"/>
  <c r="B13" i="6"/>
  <c r="B14" i="6"/>
  <c r="B15" i="6"/>
  <c r="B16" i="6"/>
  <c r="B17" i="6"/>
  <c r="B18" i="6"/>
  <c r="B19" i="6"/>
  <c r="B20" i="6"/>
  <c r="B21" i="6"/>
  <c r="B22" i="6"/>
  <c r="B23" i="6"/>
  <c r="B7" i="6"/>
  <c r="G26" i="10"/>
  <c r="E26" i="10"/>
  <c r="B25" i="10"/>
  <c r="H25" i="10" s="1"/>
  <c r="B24" i="10"/>
  <c r="H24" i="10" s="1"/>
  <c r="B23" i="10"/>
  <c r="B22" i="10"/>
  <c r="H22" i="10" s="1"/>
  <c r="B21" i="10"/>
  <c r="H21" i="10" s="1"/>
  <c r="B20" i="10"/>
  <c r="H20" i="10" s="1"/>
  <c r="B19" i="10"/>
  <c r="B18" i="10"/>
  <c r="H18" i="10" s="1"/>
  <c r="B17" i="10"/>
  <c r="B16" i="10"/>
  <c r="H16" i="10" s="1"/>
  <c r="B15" i="10"/>
  <c r="B14" i="10"/>
  <c r="H14" i="10" s="1"/>
  <c r="B13" i="10"/>
  <c r="B12" i="10"/>
  <c r="H12" i="10" s="1"/>
  <c r="B11" i="10"/>
  <c r="B10" i="10"/>
  <c r="H10" i="10" s="1"/>
  <c r="B9" i="10"/>
  <c r="H9" i="10" s="1"/>
  <c r="B8" i="10"/>
  <c r="H8" i="10" s="1"/>
  <c r="B26" i="10" l="1"/>
  <c r="D26" i="10" s="1"/>
  <c r="H11" i="10"/>
  <c r="F11" i="10"/>
  <c r="D11" i="10"/>
  <c r="H13" i="10"/>
  <c r="F13" i="10"/>
  <c r="F15" i="10"/>
  <c r="H15" i="10"/>
  <c r="D15" i="10"/>
  <c r="D17" i="10"/>
  <c r="F17" i="10"/>
  <c r="F19" i="10"/>
  <c r="H19" i="10"/>
  <c r="D19" i="10"/>
  <c r="F23" i="10"/>
  <c r="H23" i="10"/>
  <c r="D23" i="10"/>
  <c r="C24" i="14"/>
  <c r="C14" i="14"/>
  <c r="C9" i="27"/>
  <c r="C13" i="27"/>
  <c r="C17" i="27"/>
  <c r="C21" i="27"/>
  <c r="C10" i="14"/>
  <c r="C11" i="14"/>
  <c r="C19" i="14"/>
  <c r="C18" i="14"/>
  <c r="C23" i="14"/>
  <c r="C15" i="14"/>
  <c r="E21" i="14"/>
  <c r="E17" i="14"/>
  <c r="E8" i="27"/>
  <c r="E12" i="27"/>
  <c r="E10" i="27"/>
  <c r="C21" i="14"/>
  <c r="C17" i="14"/>
  <c r="C13" i="14"/>
  <c r="C9" i="14"/>
  <c r="C25" i="14"/>
  <c r="C7" i="14"/>
  <c r="C20" i="14"/>
  <c r="C16" i="14"/>
  <c r="C12" i="14"/>
  <c r="C8" i="14"/>
  <c r="E22" i="14"/>
  <c r="E10" i="14"/>
  <c r="D25" i="14"/>
  <c r="E25" i="14" s="1"/>
  <c r="B25" i="27"/>
  <c r="C25" i="27" s="1"/>
  <c r="C7" i="27"/>
  <c r="C23" i="27"/>
  <c r="C11" i="27"/>
  <c r="C15" i="27"/>
  <c r="C19" i="27"/>
  <c r="C8" i="27"/>
  <c r="C10" i="27"/>
  <c r="C12" i="27"/>
  <c r="C14" i="27"/>
  <c r="C16" i="27"/>
  <c r="C18" i="27"/>
  <c r="C20" i="27"/>
  <c r="C22" i="27"/>
  <c r="C24" i="27"/>
  <c r="E19" i="14"/>
  <c r="E13" i="14"/>
  <c r="E7" i="14"/>
  <c r="E14" i="27"/>
  <c r="E16" i="27"/>
  <c r="E18" i="27"/>
  <c r="E20" i="27"/>
  <c r="E22" i="27"/>
  <c r="E24" i="27"/>
  <c r="E15" i="14"/>
  <c r="E11" i="14"/>
  <c r="E18" i="14"/>
  <c r="E16" i="14"/>
  <c r="E14" i="14"/>
  <c r="E12" i="14"/>
  <c r="E8" i="14"/>
  <c r="E9" i="27"/>
  <c r="E11" i="27"/>
  <c r="E13" i="27"/>
  <c r="E15" i="27"/>
  <c r="E19" i="27"/>
  <c r="E21" i="27"/>
  <c r="E23" i="27"/>
  <c r="E9" i="14"/>
  <c r="E24" i="14"/>
  <c r="E20" i="14"/>
  <c r="E7" i="27"/>
  <c r="D25" i="27"/>
  <c r="E25" i="27" s="1"/>
  <c r="E17" i="27"/>
  <c r="H17" i="10"/>
  <c r="D21" i="10"/>
  <c r="F21" i="10"/>
  <c r="D9" i="10"/>
  <c r="F25" i="10"/>
  <c r="F9" i="10"/>
  <c r="D13" i="10"/>
  <c r="F26" i="10"/>
  <c r="H26" i="10"/>
  <c r="D8" i="10"/>
  <c r="D10" i="10"/>
  <c r="D12" i="10"/>
  <c r="D14" i="10"/>
  <c r="D16" i="10"/>
  <c r="D18" i="10"/>
  <c r="D20" i="10"/>
  <c r="D22" i="10"/>
  <c r="D24" i="10"/>
  <c r="F8" i="10"/>
  <c r="F10" i="10"/>
  <c r="F12" i="10"/>
  <c r="F14" i="10"/>
  <c r="F16" i="10"/>
  <c r="F18" i="10"/>
  <c r="F20" i="10"/>
  <c r="F22" i="10"/>
  <c r="F24" i="10"/>
  <c r="D10" i="1" l="1"/>
  <c r="D11" i="1"/>
  <c r="D12" i="1"/>
  <c r="D13" i="1"/>
  <c r="D14" i="1"/>
  <c r="D15" i="1"/>
  <c r="D16" i="1"/>
  <c r="D17" i="1"/>
  <c r="D18" i="1"/>
  <c r="D19" i="1"/>
  <c r="D20" i="1"/>
  <c r="D21" i="1"/>
  <c r="D22" i="1"/>
  <c r="D23" i="1"/>
  <c r="D23" i="22"/>
  <c r="D9" i="1"/>
  <c r="D13" i="22" l="1"/>
  <c r="D22" i="22"/>
  <c r="D10" i="22"/>
  <c r="D14" i="22"/>
  <c r="D19" i="22"/>
  <c r="D9" i="22"/>
  <c r="D21" i="22"/>
  <c r="D20" i="22"/>
  <c r="D12" i="22"/>
  <c r="D11" i="22"/>
  <c r="D18" i="22"/>
  <c r="D17" i="22"/>
  <c r="D6" i="22"/>
  <c r="D16" i="22"/>
  <c r="D8" i="22"/>
  <c r="D15" i="22"/>
  <c r="D7" i="22"/>
  <c r="J23" i="7"/>
  <c r="C6" i="9" l="1"/>
  <c r="C18" i="9" l="1"/>
  <c r="C17" i="9"/>
  <c r="C16" i="9"/>
  <c r="C15" i="9"/>
  <c r="C14" i="9"/>
  <c r="C13" i="9"/>
  <c r="C12" i="9"/>
  <c r="C11" i="9"/>
  <c r="C9" i="9"/>
  <c r="C8" i="9"/>
  <c r="C7" i="9"/>
  <c r="C4" i="9" l="1"/>
  <c r="E38" i="7" l="1"/>
  <c r="B38" i="7"/>
  <c r="F38" i="7" l="1"/>
  <c r="B18" i="9" l="1"/>
  <c r="B17" i="9"/>
  <c r="B16" i="9"/>
  <c r="B15" i="9"/>
  <c r="B14" i="9"/>
  <c r="B13" i="9"/>
  <c r="B12" i="9"/>
  <c r="B11" i="9"/>
  <c r="B9" i="9"/>
  <c r="B8" i="9"/>
  <c r="B7" i="9"/>
  <c r="B6" i="9"/>
  <c r="B4" i="9"/>
  <c r="C38" i="7" l="1"/>
  <c r="D38" i="7" s="1"/>
</calcChain>
</file>

<file path=xl/sharedStrings.xml><?xml version="1.0" encoding="utf-8"?>
<sst xmlns="http://schemas.openxmlformats.org/spreadsheetml/2006/main" count="602" uniqueCount="214">
  <si>
    <t>A.13 Regional FoU-statistikk 2018.</t>
  </si>
  <si>
    <t>Nummer</t>
  </si>
  <si>
    <t>Navn</t>
  </si>
  <si>
    <t>Merknad</t>
  </si>
  <si>
    <t>A.13.1</t>
  </si>
  <si>
    <t>A.13.2</t>
  </si>
  <si>
    <t>A.13.3</t>
  </si>
  <si>
    <t>A.13.4</t>
  </si>
  <si>
    <t>A.13.5</t>
  </si>
  <si>
    <t>A.13.6a</t>
  </si>
  <si>
    <t>A.13.6b</t>
  </si>
  <si>
    <t>A.13.7a</t>
  </si>
  <si>
    <t>A.13.7b</t>
  </si>
  <si>
    <t>A.13.7c</t>
  </si>
  <si>
    <t>A.13.7d</t>
  </si>
  <si>
    <t>A.13.8</t>
  </si>
  <si>
    <t>A.13.9</t>
  </si>
  <si>
    <t>A.13.10</t>
  </si>
  <si>
    <t>A.13.11</t>
  </si>
  <si>
    <t xml:space="preserve">NB! FoU-utgifter ved universiteter og høgskoler og helseforetak kartlegges kun i oddetallsår, men det beregnes årlige totaltall. FoU-personalet kartlegges årlig. </t>
  </si>
  <si>
    <t>Sist oppdatert 23.03.2020</t>
  </si>
  <si>
    <t>Tabell A.13.1</t>
  </si>
  <si>
    <r>
      <t>Totale FoU-utgifter i 2007, 2013 og 2018 i løpende og faste 2015-priser etter fylke, samt 2018 etter sektor for utførelse</t>
    </r>
    <r>
      <rPr>
        <b/>
        <sz val="12"/>
        <color indexed="12"/>
        <rFont val="Calibri"/>
        <family val="2"/>
      </rPr>
      <t>¹</t>
    </r>
    <r>
      <rPr>
        <b/>
        <sz val="12"/>
        <color indexed="12"/>
        <rFont val="Arial"/>
        <family val="2"/>
      </rPr>
      <t xml:space="preserve"> og per innbygger. </t>
    </r>
  </si>
  <si>
    <t>Løpende priser</t>
  </si>
  <si>
    <t>Faste 2015-priser</t>
  </si>
  <si>
    <t xml:space="preserve">Totalt </t>
  </si>
  <si>
    <t>Nærings-</t>
  </si>
  <si>
    <t>Institutt-</t>
  </si>
  <si>
    <t>Universitets- og</t>
  </si>
  <si>
    <t xml:space="preserve">Per </t>
  </si>
  <si>
    <r>
      <t>livet</t>
    </r>
    <r>
      <rPr>
        <vertAlign val="superscript"/>
        <sz val="11"/>
        <rFont val="Arial"/>
        <family val="2"/>
      </rPr>
      <t>2</t>
    </r>
  </si>
  <si>
    <t>sektoren</t>
  </si>
  <si>
    <t>høgskolesektoren</t>
  </si>
  <si>
    <t>innbygger</t>
  </si>
  <si>
    <t>Fylke</t>
  </si>
  <si>
    <t>Mill. kr</t>
  </si>
  <si>
    <t>Kr</t>
  </si>
  <si>
    <t>Østfold</t>
  </si>
  <si>
    <t>Akershus</t>
  </si>
  <si>
    <t>Oslo</t>
  </si>
  <si>
    <t>Hedmark</t>
  </si>
  <si>
    <t>Oppland</t>
  </si>
  <si>
    <t>Buskerud</t>
  </si>
  <si>
    <t>Vestfold</t>
  </si>
  <si>
    <t>Telemark</t>
  </si>
  <si>
    <t>Agderfylkene</t>
  </si>
  <si>
    <t>Rogaland</t>
  </si>
  <si>
    <t>Hordaland</t>
  </si>
  <si>
    <t>Sogn og Fjordane</t>
  </si>
  <si>
    <t>Møre og Romsdal</t>
  </si>
  <si>
    <t>Trøndelag</t>
  </si>
  <si>
    <t>Nordland</t>
  </si>
  <si>
    <t>Troms</t>
  </si>
  <si>
    <t>Finnmark</t>
  </si>
  <si>
    <t>Svalbard</t>
  </si>
  <si>
    <t>..</t>
  </si>
  <si>
    <t>Totalt</t>
  </si>
  <si>
    <t>fylker vil all FoU-aktivitet være registrert i fylket hvor hovedkontoret ligger.</t>
  </si>
  <si>
    <t>Kilde: NIFU, SSB/FoU-statistikk</t>
  </si>
  <si>
    <t>Sist oppdatert 28.03.2019. Tabellen oppdateres kun i oddetallsår</t>
  </si>
  <si>
    <t>Tabell A.13.2</t>
  </si>
  <si>
    <t>Totale FoU-utgifter etter finansieringskilde og fylke for utførende enhet¹ i 2017.</t>
  </si>
  <si>
    <t>Næringslivet</t>
  </si>
  <si>
    <t>Offentlige kilder</t>
  </si>
  <si>
    <t>Andre kilder²</t>
  </si>
  <si>
    <t>Utlandet</t>
  </si>
  <si>
    <t>Mill.kr</t>
  </si>
  <si>
    <t>Prosent</t>
  </si>
  <si>
    <t>² Omfatter private fond, gaver, egne inntekter og SkatteFUNN i næringslivet.</t>
  </si>
  <si>
    <t>Tabell A.13.3</t>
  </si>
  <si>
    <t xml:space="preserve">Offentlige </t>
  </si>
  <si>
    <t>Instituttsektoren</t>
  </si>
  <si>
    <t>Universitets- og høgskolesektoren</t>
  </si>
  <si>
    <t>midler totalt</t>
  </si>
  <si>
    <t>Tabell A.13.4</t>
  </si>
  <si>
    <t>FoU-årsverk¹ i 2007, 2013 og 2018 etter fylke, samt etter personalgruppe og per 1 000 innbyggere i 2018.</t>
  </si>
  <si>
    <t>Personalgruppe</t>
  </si>
  <si>
    <t>Totale FoU-årsverk per 1 000 innbyggere</t>
  </si>
  <si>
    <t>Totale</t>
  </si>
  <si>
    <t>Forskere/faglig</t>
  </si>
  <si>
    <t>Teknisk/administ-</t>
  </si>
  <si>
    <t>FoU-årsverk</t>
  </si>
  <si>
    <t>personale²</t>
  </si>
  <si>
    <t>rativt personale</t>
  </si>
  <si>
    <t xml:space="preserve">Svalbard </t>
  </si>
  <si>
    <t>FoU-årsverk i næringslivet omfatter foretak med 10+ sysselsatte.</t>
  </si>
  <si>
    <r>
      <rPr>
        <sz val="10"/>
        <rFont val="Arial"/>
        <family val="2"/>
      </rPr>
      <t xml:space="preserve">² </t>
    </r>
    <r>
      <rPr>
        <sz val="8"/>
        <rFont val="Arial"/>
        <family val="2"/>
      </rPr>
      <t>For næringslivet regnes FoU-årsverk utført av personale med høyere utdanning som forskere/faglig personale, mens annet FoU-personale utgjør teknisk/administrativt personale.</t>
    </r>
  </si>
  <si>
    <t>Kilde: NIFU , SSB/FoU-statistikk</t>
  </si>
  <si>
    <t>Sist oppdatert 27.03.2020</t>
  </si>
  <si>
    <t>Tabell A.13.5</t>
  </si>
  <si>
    <t>Totalt FoU-personale, forskere/faglig personale og personale med doktorgrad etter fylke og sektor for utførelse i 2018.</t>
  </si>
  <si>
    <t>Totalt FoU-personale</t>
  </si>
  <si>
    <t>Forskere/ faglig personale</t>
  </si>
  <si>
    <t>Med doktorgrad</t>
  </si>
  <si>
    <t>Andre</t>
  </si>
  <si>
    <r>
      <rPr>
        <vertAlign val="superscript"/>
        <sz val="8"/>
        <rFont val="Arial"/>
        <family val="2"/>
      </rPr>
      <t>1</t>
    </r>
    <r>
      <rPr>
        <sz val="8"/>
        <rFont val="Arial"/>
        <family val="2"/>
      </rPr>
      <t xml:space="preserve"> Gjelder foretak med 10+ ansatte.</t>
    </r>
  </si>
  <si>
    <t>Tabell A.13.6a</t>
  </si>
  <si>
    <t>Kvinnelig FoU-personale og forskerpersonale etter fylke og utførende sektor  i 2018.</t>
  </si>
  <si>
    <t>Region/fylke</t>
  </si>
  <si>
    <t>Andel kvinner av totalt FoU-personale</t>
  </si>
  <si>
    <t>Andel kvinner av forskere/ faglig personale</t>
  </si>
  <si>
    <t>Tabell A.13.6b</t>
  </si>
  <si>
    <t>Mannlig FoU-personale og forskerpersonale etter fylke og utførende sektor  i 2018.</t>
  </si>
  <si>
    <t>Andel menn av totalt FoU-personale</t>
  </si>
  <si>
    <t>Andel menn av forskere/ faglig personale</t>
  </si>
  <si>
    <t>Sist oppdatert 30.03.2020</t>
  </si>
  <si>
    <t>Tabell A.13.7a</t>
  </si>
  <si>
    <t>Hovedtall for næringslivets FoU-virksomhet etter fylke i 2018.</t>
  </si>
  <si>
    <r>
      <t xml:space="preserve">
Totalt egenutført FoU</t>
    </r>
    <r>
      <rPr>
        <vertAlign val="superscript"/>
        <sz val="10"/>
        <rFont val="Arial"/>
        <family val="2"/>
      </rPr>
      <t>2</t>
    </r>
    <r>
      <rPr>
        <sz val="10"/>
        <rFont val="Arial"/>
        <family val="2"/>
      </rPr>
      <t xml:space="preserve">
Mill. kr </t>
    </r>
  </si>
  <si>
    <r>
      <t xml:space="preserve">
Innkjøpt FoU</t>
    </r>
    <r>
      <rPr>
        <vertAlign val="superscript"/>
        <sz val="10"/>
        <rFont val="Arial"/>
        <family val="2"/>
      </rPr>
      <t>2</t>
    </r>
    <r>
      <rPr>
        <sz val="10"/>
        <rFont val="Arial"/>
        <family val="2"/>
      </rPr>
      <t xml:space="preserve">
Mill. kr</t>
    </r>
  </si>
  <si>
    <r>
      <t xml:space="preserve">
FoU-personale</t>
    </r>
    <r>
      <rPr>
        <vertAlign val="superscript"/>
        <sz val="10"/>
        <rFont val="Arial"/>
        <family val="2"/>
      </rPr>
      <t>2</t>
    </r>
    <r>
      <rPr>
        <sz val="10"/>
        <rFont val="Arial"/>
        <family val="2"/>
      </rPr>
      <t xml:space="preserve">
Antall</t>
    </r>
  </si>
  <si>
    <r>
      <t>FoU-årsverk</t>
    </r>
    <r>
      <rPr>
        <vertAlign val="superscript"/>
        <sz val="10"/>
        <rFont val="Arial"/>
        <family val="2"/>
      </rPr>
      <t>2</t>
    </r>
    <r>
      <rPr>
        <sz val="10"/>
        <rFont val="Arial"/>
        <family val="2"/>
      </rPr>
      <t xml:space="preserve"> Antall</t>
    </r>
  </si>
  <si>
    <r>
      <t>FoU-årsverk utført av personale med høyere utdanning</t>
    </r>
    <r>
      <rPr>
        <vertAlign val="superscript"/>
        <sz val="10"/>
        <rFont val="Arial"/>
        <family val="2"/>
      </rPr>
      <t>2</t>
    </r>
    <r>
      <rPr>
        <sz val="10"/>
        <rFont val="Arial"/>
        <family val="2"/>
      </rPr>
      <t xml:space="preserve"> Antall</t>
    </r>
  </si>
  <si>
    <r>
      <t>Andel av bedrifter med FoU</t>
    </r>
    <r>
      <rPr>
        <vertAlign val="superscript"/>
        <sz val="10"/>
        <rFont val="Arial"/>
        <family val="2"/>
      </rPr>
      <t>2</t>
    </r>
    <r>
      <rPr>
        <sz val="10"/>
        <rFont val="Arial"/>
        <family val="2"/>
      </rPr>
      <t xml:space="preserve"> 
Prosent</t>
    </r>
  </si>
  <si>
    <r>
      <t>FoU per sysselsatt</t>
    </r>
    <r>
      <rPr>
        <vertAlign val="superscript"/>
        <sz val="10"/>
        <rFont val="Arial"/>
        <family val="2"/>
      </rPr>
      <t>2</t>
    </r>
    <r>
      <rPr>
        <sz val="10"/>
        <rFont val="Arial"/>
        <family val="2"/>
      </rPr>
      <t xml:space="preserve">
i næringslivet 1000 kr</t>
    </r>
  </si>
  <si>
    <t>Forskere/faglig personale² per 1000 sysselsatte i næringslivet</t>
  </si>
  <si>
    <r>
      <t>I alt</t>
    </r>
    <r>
      <rPr>
        <b/>
        <vertAlign val="superscript"/>
        <sz val="10"/>
        <color indexed="8"/>
        <rFont val="Arial"/>
        <family val="2"/>
      </rPr>
      <t>1</t>
    </r>
  </si>
  <si>
    <t>Aust-Agder</t>
  </si>
  <si>
    <t>Vest-Agder</t>
  </si>
  <si>
    <r>
      <rPr>
        <vertAlign val="superscript"/>
        <sz val="8"/>
        <rFont val="Arial"/>
        <family val="2"/>
      </rPr>
      <t>2</t>
    </r>
    <r>
      <rPr>
        <sz val="8"/>
        <rFont val="Arial"/>
        <family val="2"/>
      </rPr>
      <t xml:space="preserve"> Gjelder foretak med 10+ ansatte. Totale FoU-årsverk for næringslivet inkludert foretak med 5+ sysselsatte finnes i tabell A.6.13.</t>
    </r>
  </si>
  <si>
    <t>Kilde: SSB/FoU-statistikk</t>
  </si>
  <si>
    <t>Tabell A.13.7b</t>
  </si>
  <si>
    <t>Hovedtall for instituttsektorens¹ FoU-virksomhet etter fylke i 2018.</t>
  </si>
  <si>
    <t>FoU-utgifter
Mill. kr</t>
  </si>
  <si>
    <t xml:space="preserve">
FoU-personale
Antall</t>
  </si>
  <si>
    <t>Forskere/faglig personale
Antall</t>
  </si>
  <si>
    <t>FoU-årsverk Antall</t>
  </si>
  <si>
    <t>FoU-årsverk utført av forskere/faglig personale
Antall</t>
  </si>
  <si>
    <t>I alt</t>
  </si>
  <si>
    <r>
      <rPr>
        <vertAlign val="superscript"/>
        <sz val="8"/>
        <color indexed="8"/>
        <rFont val="Arial"/>
        <family val="2"/>
      </rPr>
      <t>1</t>
    </r>
    <r>
      <rPr>
        <sz val="8"/>
        <color indexed="8"/>
        <rFont val="Arial"/>
        <family val="2"/>
      </rPr>
      <t xml:space="preserve"> Helseforetak uten universitetssykehusfunksjoner og private, ideelle sykehus kartlegges fra 2017 bare i oddetallsår. Tall for disse enhetene er beregnet.</t>
    </r>
  </si>
  <si>
    <t>Kilde: NIFU/FoU-statistikk</t>
  </si>
  <si>
    <t>Tabell A.13.7c</t>
  </si>
  <si>
    <r>
      <t>Hovedtall for universitets- og høgskolesektorens</t>
    </r>
    <r>
      <rPr>
        <b/>
        <sz val="12"/>
        <color indexed="12"/>
        <rFont val="Calibri"/>
        <family val="2"/>
      </rPr>
      <t>¹</t>
    </r>
    <r>
      <rPr>
        <b/>
        <sz val="12"/>
        <color indexed="12"/>
        <rFont val="Arial"/>
        <family val="2"/>
      </rPr>
      <t xml:space="preserve"> FoU-virksomhet etter fylke</t>
    </r>
    <r>
      <rPr>
        <b/>
        <sz val="12"/>
        <color indexed="12"/>
        <rFont val="Calibri"/>
        <family val="2"/>
      </rPr>
      <t>²</t>
    </r>
    <r>
      <rPr>
        <b/>
        <sz val="12"/>
        <color indexed="12"/>
        <rFont val="Arial"/>
        <family val="2"/>
      </rPr>
      <t xml:space="preserve"> i 2018.</t>
    </r>
  </si>
  <si>
    <r>
      <rPr>
        <vertAlign val="superscript"/>
        <sz val="8"/>
        <color indexed="8"/>
        <rFont val="Arial"/>
        <family val="2"/>
      </rPr>
      <t>1</t>
    </r>
    <r>
      <rPr>
        <sz val="8"/>
        <color indexed="8"/>
        <rFont val="Arial"/>
        <family val="2"/>
      </rPr>
      <t xml:space="preserve"> Helseforetak med universitetssykehusfunksjoner kartlegges fra 2017 bare i oddetallsår. Tall for disse enhetene er beregnet.</t>
    </r>
  </si>
  <si>
    <r>
      <rPr>
        <vertAlign val="superscript"/>
        <sz val="8"/>
        <color indexed="8"/>
        <rFont val="Arial"/>
        <family val="2"/>
      </rPr>
      <t>2</t>
    </r>
    <r>
      <rPr>
        <sz val="8"/>
        <color indexed="8"/>
        <rFont val="Arial"/>
        <family val="2"/>
      </rPr>
      <t xml:space="preserve"> Universiteter og høgskoler har totalundersøkelser i oddetallsår, mens det for mellomliggende år kun utarbeides totaltall. Fordeling på region er estimert.</t>
    </r>
  </si>
  <si>
    <t>Sist oppdatert 28.03.2019. Tabellen oppdateres ikke i oddetallsår</t>
  </si>
  <si>
    <t>Tabell A.13.7d</t>
  </si>
  <si>
    <t>Hovedtall for helseforetakenes FoU-virksomhet etter fylke i 2017.¹</t>
  </si>
  <si>
    <r>
      <rPr>
        <vertAlign val="superscript"/>
        <sz val="8"/>
        <color rgb="FF000000"/>
        <rFont val="Arial"/>
        <family val="2"/>
      </rPr>
      <t>1</t>
    </r>
    <r>
      <rPr>
        <sz val="8"/>
        <color indexed="8"/>
        <rFont val="Arial"/>
        <family val="2"/>
      </rPr>
      <t>For de helseforetakene som har virksomhet i flere fylker vil all FoU-årsverk være registrert i fylket hvor hovedkontoret ligger.</t>
    </r>
  </si>
  <si>
    <t>Tabell A.13.8</t>
  </si>
  <si>
    <t xml:space="preserve">Antall sysselsatte, forskere/faglig personale per sysselsatt og sysselsatte med </t>
  </si>
  <si>
    <t xml:space="preserve">høyere utdanning etter fylke i 2018. </t>
  </si>
  <si>
    <r>
      <t>Antall sysselsatte</t>
    </r>
    <r>
      <rPr>
        <vertAlign val="superscript"/>
        <sz val="11"/>
        <rFont val="Arial"/>
        <family val="2"/>
      </rPr>
      <t>1</t>
    </r>
  </si>
  <si>
    <t>Forskere/faglig personale</t>
  </si>
  <si>
    <t>Forskere/faglig personale per 1000 sysselsatte</t>
  </si>
  <si>
    <t>Antall sysselsatte med høyere utdanning</t>
  </si>
  <si>
    <t>Andel sysselsatte med høyere utdanning</t>
  </si>
  <si>
    <r>
      <rPr>
        <vertAlign val="superscript"/>
        <sz val="8"/>
        <rFont val="Arial"/>
        <family val="2"/>
      </rPr>
      <t xml:space="preserve">1 </t>
    </r>
    <r>
      <rPr>
        <sz val="8"/>
        <rFont val="Arial"/>
        <family val="2"/>
      </rPr>
      <t>Sysselsatte etter bosted i 4. kvartal 2018.</t>
    </r>
  </si>
  <si>
    <t>Sist oppdatert 16.04.2018. Oppdateres innen 1. oktober 2019.</t>
  </si>
  <si>
    <t>Tabell A.13.9</t>
  </si>
  <si>
    <t>Næringslivets innovasjonsvirksomhet etter fylke i 2014-2016.</t>
  </si>
  <si>
    <r>
      <t>Antall bedrifter i populasjonen</t>
    </r>
    <r>
      <rPr>
        <vertAlign val="superscript"/>
        <sz val="10"/>
        <color indexed="8"/>
        <rFont val="Arial"/>
        <family val="2"/>
      </rPr>
      <t>1</t>
    </r>
  </si>
  <si>
    <t>Innovasjons- aktivitet (PP)</t>
  </si>
  <si>
    <t>Produkt- eller prosess- innovasjon</t>
  </si>
  <si>
    <t>Produkt- innovasjon</t>
  </si>
  <si>
    <t>Produkt- innovasjon for markedet</t>
  </si>
  <si>
    <t>Prosess- innovasjon</t>
  </si>
  <si>
    <t>Både produkt- og prosess- innovasjon</t>
  </si>
  <si>
    <t>Ansatte i innovative bedrifter</t>
  </si>
  <si>
    <t>Innovasjons- samarbeid</t>
  </si>
  <si>
    <t>Samarbeid lokalt/ regionalt i Norge</t>
  </si>
  <si>
    <t>Samarbeid i Norge</t>
  </si>
  <si>
    <t>Internasjonalt samarbeid</t>
  </si>
  <si>
    <t>Sum</t>
  </si>
  <si>
    <t>Prosent av populasjonen</t>
  </si>
  <si>
    <t>Prosent av alle ansatte</t>
  </si>
  <si>
    <t>Prosent av bedrifter med innovasjons- aktivitet</t>
  </si>
  <si>
    <t>Prosent av bedrifter med samarbeid</t>
  </si>
  <si>
    <t>Sør-Trøndelag</t>
  </si>
  <si>
    <t>Nord-Trøndelag</t>
  </si>
  <si>
    <r>
      <t>Totalt</t>
    </r>
    <r>
      <rPr>
        <b/>
        <vertAlign val="superscript"/>
        <sz val="10"/>
        <color indexed="8"/>
        <rFont val="Arial"/>
        <family val="2"/>
      </rPr>
      <t>2</t>
    </r>
  </si>
  <si>
    <r>
      <rPr>
        <vertAlign val="superscript"/>
        <sz val="8"/>
        <rFont val="Arial"/>
        <family val="2"/>
      </rPr>
      <t>1</t>
    </r>
    <r>
      <rPr>
        <sz val="8"/>
        <rFont val="Arial"/>
        <family val="2"/>
      </rPr>
      <t xml:space="preserve"> Gjelder foretak med 5-9 ansatte.</t>
    </r>
  </si>
  <si>
    <r>
      <rPr>
        <vertAlign val="superscript"/>
        <sz val="8"/>
        <rFont val="Arial"/>
        <family val="2"/>
      </rPr>
      <t>2</t>
    </r>
    <r>
      <rPr>
        <sz val="8"/>
        <rFont val="Arial"/>
        <family val="2"/>
      </rPr>
      <t xml:space="preserve"> Enkelte virksomheter tilhørende på Svalbard, kontinentalsokkelen, etc. er inkludert i totalene men ikke spesifisert i tabellen.</t>
    </r>
  </si>
  <si>
    <t>Kilde: SSB/Innovasjonsundersøkelsen 2016</t>
  </si>
  <si>
    <t>Tabell A.13.10</t>
  </si>
  <si>
    <r>
      <t>FoU-utgifter som andel av regionalt nasjonalregnskap etter fylke og utførende sektor</t>
    </r>
    <r>
      <rPr>
        <b/>
        <sz val="12"/>
        <color indexed="12"/>
        <rFont val="Calibri"/>
        <family val="2"/>
      </rPr>
      <t>¹</t>
    </r>
    <r>
      <rPr>
        <b/>
        <sz val="12"/>
        <color indexed="12"/>
        <rFont val="Arial"/>
        <family val="2"/>
      </rPr>
      <t xml:space="preserve">  i 2018.</t>
    </r>
  </si>
  <si>
    <t xml:space="preserve">
Totale
FoU-utgifter
Mill. kr </t>
  </si>
  <si>
    <t>Totale FoU-utgifter som andel av brutto-produkt
Prosent</t>
  </si>
  <si>
    <t xml:space="preserve">
Egenutført FoU i næringslivet
Mill. kr </t>
  </si>
  <si>
    <t>Egenutført FoU i næringslivet som andel av brutto-produkt
Prosent</t>
  </si>
  <si>
    <t xml:space="preserve">Institutt-sektoren
Mill. kr </t>
  </si>
  <si>
    <t>FoU-utgifter i institutt-sektoren som andel av brutto-produkt
Prosent</t>
  </si>
  <si>
    <t xml:space="preserve">Universitets- og høgskole-sektoren
Mill. kr </t>
  </si>
  <si>
    <t>FoU-utgifter i  UoH-sektoren som andel  av brutto-produkt
Prosent</t>
  </si>
  <si>
    <r>
      <rPr>
        <vertAlign val="superscript"/>
        <sz val="8"/>
        <color indexed="8"/>
        <rFont val="Arial"/>
        <family val="2"/>
      </rPr>
      <t xml:space="preserve">1  </t>
    </r>
    <r>
      <rPr>
        <sz val="8"/>
        <color indexed="8"/>
        <rFont val="Arial"/>
        <family val="2"/>
      </rPr>
      <t xml:space="preserve">Helseforetak med universitetssykehusfunksjoner er registrert i universitets- og høgskolesektoren, øvrige helseforetsk i instituttsektoren. For de helseforetakene som har virksomhet i flere </t>
    </r>
  </si>
  <si>
    <t>Kilde: SSB/NIFU, FoU-statistikk</t>
  </si>
  <si>
    <t>Tabell A.13.11</t>
  </si>
  <si>
    <t>Totale FoU-utgifter i 2018 etter sektor for utførelse, og FoU-utgifter per innbygger, etter forskningsfondsregion og fylke. Mill. kr</t>
  </si>
  <si>
    <t>Universitets- og
høgskolesektoren</t>
  </si>
  <si>
    <t>FoU-utgifter per innbygger</t>
  </si>
  <si>
    <t>Hovedstadsregionen</t>
  </si>
  <si>
    <t>Oslofjordsregionen</t>
  </si>
  <si>
    <t>Innlandet</t>
  </si>
  <si>
    <t>Vestlandet</t>
  </si>
  <si>
    <t>Midt-Norge</t>
  </si>
  <si>
    <t>Nord-Norge</t>
  </si>
  <si>
    <t>Sist oppdatert 15.04.2020</t>
  </si>
  <si>
    <t>Sist oppdatert 11.05.2020</t>
  </si>
  <si>
    <r>
      <t>FoU-utgifter finansiert av offentlige midler etter sektor</t>
    </r>
    <r>
      <rPr>
        <b/>
        <vertAlign val="superscript"/>
        <sz val="12"/>
        <color rgb="FF0000FF"/>
        <rFont val="Arial"/>
        <family val="2"/>
      </rPr>
      <t>1</t>
    </r>
    <r>
      <rPr>
        <b/>
        <sz val="12"/>
        <color indexed="12"/>
        <rFont val="Arial"/>
        <family val="2"/>
      </rPr>
      <t xml:space="preserve"> for utførelse  i 2017. Mill. kr og prosent.</t>
    </r>
  </si>
  <si>
    <r>
      <t>Næringslivet</t>
    </r>
    <r>
      <rPr>
        <vertAlign val="superscript"/>
        <sz val="11"/>
        <rFont val="Arial"/>
        <family val="2"/>
      </rPr>
      <t>1,2</t>
    </r>
  </si>
  <si>
    <r>
      <t>2</t>
    </r>
    <r>
      <rPr>
        <sz val="8"/>
        <rFont val="Arial"/>
        <family val="2"/>
      </rPr>
      <t xml:space="preserve"> For næringslivet vil totalverdiene avvike noe fra summene av fylker. Dette skyldes at det ved regionalisering beregnes nye vekter for den delen av datamaterialet som trekkes ut som et sannsynlighetsutvalg.</t>
    </r>
  </si>
  <si>
    <t>FoU-utgifter i næringslivet omfatter i denne tabellen foretak med 10+ sysselsatte for alle år.</t>
  </si>
  <si>
    <r>
      <rPr>
        <sz val="8"/>
        <rFont val="Calibri"/>
        <family val="2"/>
      </rPr>
      <t>¹</t>
    </r>
    <r>
      <rPr>
        <sz val="8"/>
        <rFont val="Arial"/>
        <family val="2"/>
      </rPr>
      <t xml:space="preserve"> For næringslivet vil totalverdiene avvike noe fra summene av fylker. Dette skyldes at det ved regionalisering beregnes nye vekter for den delen av datamaterialet som trekkes ut som et sannsynlighetsutvalg. Totalverdiene beregnes med nasjonale vekter.</t>
    </r>
  </si>
  <si>
    <r>
      <t>1</t>
    </r>
    <r>
      <rPr>
        <sz val="8"/>
        <rFont val="Arial"/>
        <family val="2"/>
      </rPr>
      <t xml:space="preserve"> For næringslivet vil totalverdiene avvike noe fra summene av fylker. Dette skyldes at det ved regionalisering beregnes nye vekter for den delen av datamaterialet som trekkes ut som et sannsynlighetsutvalg. Totalverdiene beregnes med nasjonale vekter.</t>
    </r>
  </si>
  <si>
    <r>
      <t>2</t>
    </r>
    <r>
      <rPr>
        <sz val="8"/>
        <rFont val="Arial"/>
        <family val="2"/>
      </rPr>
      <t xml:space="preserve"> For næringslivet vil totalverdiene avvike noe fra summene av fylker. Dette skyldes at det ved regionalisering beregnes nye vekter for den delen av datamaterialet som trekkes ut som et sannsynlighetsutvalg. Totalverdiene beregnes med nasjonale vekter.</t>
    </r>
  </si>
  <si>
    <r>
      <t xml:space="preserve">2  </t>
    </r>
    <r>
      <rPr>
        <sz val="8"/>
        <rFont val="Arial"/>
        <family val="2"/>
      </rPr>
      <t xml:space="preserve">For næringslivet vil totalverdiene avvike noe fra summene av fylker. Dette skyldes at det ved regionalisering beregnes nye vekter for den delen av datamaterialet som trekkes ut som et sannsynlighetsutvalg. </t>
    </r>
  </si>
  <si>
    <t>Totalverdiene beregnes med nasjonale vekter.</t>
  </si>
  <si>
    <r>
      <t xml:space="preserve">2  </t>
    </r>
    <r>
      <rPr>
        <sz val="8"/>
        <rFont val="Arial"/>
        <family val="2"/>
      </rPr>
      <t>For næringslivet vil totalverdiene avvike noe fra summene av fylker. Dette skyldes at det ved regionalisering beregnes nye vekter for den delen av datamaterialet som trekkes ut som et sannsynlighetsutvalg. Totalverdiene beregnes med nasjonale vekter.</t>
    </r>
  </si>
  <si>
    <r>
      <rPr>
        <vertAlign val="superscript"/>
        <sz val="8"/>
        <color rgb="FF000000"/>
        <rFont val="Arial"/>
        <family val="2"/>
      </rPr>
      <t>1</t>
    </r>
    <r>
      <rPr>
        <sz val="8"/>
        <color indexed="8"/>
        <rFont val="Arial"/>
        <family val="2"/>
      </rPr>
      <t xml:space="preserve"> Helseforetak med universitetssykehusfunksjoner er registrert i universitets- og høgskolesektoren, øvrige helseforetsk i instituttsektoren. For de helseforetakene som har virksomhet i flere </t>
    </r>
  </si>
  <si>
    <r>
      <t xml:space="preserve">1  </t>
    </r>
    <r>
      <rPr>
        <sz val="8"/>
        <color rgb="FF000000"/>
        <rFont val="Arial"/>
        <family val="2"/>
      </rPr>
      <t xml:space="preserve">For næringslivet vil totalverdiene avvike noe fra summene av fylker. Dette skyldes at det ved regionalisering beregnes nye vekter for den delen av datamaterialet som trekkes </t>
    </r>
  </si>
  <si>
    <t>ut som et sannsynlighetsutvalg. Totalverdiene beregnes med nasjonale vekter.</t>
  </si>
  <si>
    <t>Sist oppdatert 23.06.2020</t>
  </si>
  <si>
    <t>Sist oppdatert 02.10.2020</t>
  </si>
  <si>
    <t>Brutto-produkt (basisverdi)
Mill. 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</si>
</sst>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
    <numFmt numFmtId="166" formatCode="_ * #,##0.0_ ;_ * \-#,##0.0_ ;_ * &quot;-&quot;??_ ;_ @_ "/>
    <numFmt numFmtId="167" formatCode="_ * #,##0_ ;_ * \-#,##0_ ;_ * &quot;-&quot;??_ ;_ @_ "/>
    <numFmt numFmtId="168" formatCode="0.0"/>
    <numFmt numFmtId="169" formatCode="0.0\ %"/>
    <numFmt numFmtId="170" formatCode="#,##0.000"/>
    <numFmt numFmtId="171" formatCode="_ * #,##0.0000_ ;_ * \-#,##0.0000_ ;_ * &quot;-&quot;??_ ;_ @_ "/>
    <numFmt numFmtId="172" formatCode="_-* #,##0.0000_-;\-* #,##0.0000_-;_-* &quot;-&quot;????_-;_-@_-"/>
    <numFmt numFmtId="173" formatCode="_ * #,##0.000_ ;_ * \-#,##0.000_ ;_ * &quot;-&quot;??_ ;_ @_ "/>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i/>
      <sz val="9"/>
      <name val="Arial"/>
      <family val="2"/>
    </font>
    <font>
      <b/>
      <sz val="14"/>
      <color indexed="53"/>
      <name val="Arial"/>
      <family val="2"/>
    </font>
    <font>
      <b/>
      <sz val="14"/>
      <color indexed="10"/>
      <name val="Arial"/>
      <family val="2"/>
    </font>
    <font>
      <b/>
      <sz val="12"/>
      <color indexed="12"/>
      <name val="Arial"/>
      <family val="2"/>
    </font>
    <font>
      <sz val="11"/>
      <name val="Arial"/>
      <family val="2"/>
    </font>
    <font>
      <vertAlign val="superscript"/>
      <sz val="11"/>
      <name val="Arial"/>
      <family val="2"/>
    </font>
    <font>
      <sz val="10"/>
      <name val="Arial"/>
      <family val="2"/>
    </font>
    <font>
      <b/>
      <sz val="10"/>
      <color indexed="8"/>
      <name val="Arial"/>
      <family val="2"/>
    </font>
    <font>
      <sz val="10"/>
      <color indexed="8"/>
      <name val="Arial"/>
      <family val="2"/>
    </font>
    <font>
      <b/>
      <sz val="10"/>
      <name val="Arial"/>
      <family val="2"/>
    </font>
    <font>
      <i/>
      <sz val="8"/>
      <name val="Arial"/>
      <family val="2"/>
    </font>
    <font>
      <vertAlign val="superscript"/>
      <sz val="8"/>
      <name val="Arial"/>
      <family val="2"/>
    </font>
    <font>
      <sz val="8"/>
      <name val="Arial"/>
      <family val="2"/>
    </font>
    <font>
      <sz val="10"/>
      <color rgb="FF00B050"/>
      <name val="Arial"/>
      <family val="2"/>
    </font>
    <font>
      <sz val="7"/>
      <name val="Courier New"/>
      <family val="3"/>
    </font>
    <font>
      <sz val="8"/>
      <color indexed="10"/>
      <name val="Arial"/>
      <family val="2"/>
    </font>
    <font>
      <b/>
      <sz val="8"/>
      <name val="Arial"/>
      <family val="2"/>
    </font>
    <font>
      <b/>
      <sz val="8"/>
      <color rgb="FFFF0000"/>
      <name val="Arial"/>
      <family val="2"/>
    </font>
    <font>
      <b/>
      <sz val="12"/>
      <color indexed="53"/>
      <name val="Arial"/>
      <family val="2"/>
    </font>
    <font>
      <b/>
      <sz val="10"/>
      <color indexed="12"/>
      <name val="Arial"/>
      <family val="2"/>
    </font>
    <font>
      <sz val="14"/>
      <color indexed="10"/>
      <name val="Arial"/>
      <family val="2"/>
    </font>
    <font>
      <sz val="12"/>
      <color indexed="12"/>
      <name val="Arial"/>
      <family val="2"/>
    </font>
    <font>
      <sz val="10"/>
      <name val="Verdana"/>
      <family val="2"/>
    </font>
    <font>
      <sz val="8"/>
      <color indexed="8"/>
      <name val="Arial"/>
      <family val="2"/>
    </font>
    <font>
      <sz val="11"/>
      <color indexed="8"/>
      <name val="Calibri"/>
      <family val="2"/>
    </font>
    <font>
      <sz val="11"/>
      <color indexed="9"/>
      <name val="Calibri"/>
      <family val="2"/>
    </font>
    <font>
      <b/>
      <sz val="11"/>
      <color indexed="52"/>
      <name val="Calibri"/>
      <family val="2"/>
    </font>
    <font>
      <sz val="11"/>
      <color indexed="17"/>
      <name val="Calibri"/>
      <family val="2"/>
    </font>
    <font>
      <sz val="11"/>
      <color indexed="62"/>
      <name val="Calibri"/>
      <family val="2"/>
    </font>
    <font>
      <sz val="11"/>
      <color indexed="52"/>
      <name val="Calibri"/>
      <family val="2"/>
    </font>
    <font>
      <sz val="11"/>
      <color indexed="10"/>
      <name val="Calibri"/>
      <family val="2"/>
    </font>
    <font>
      <sz val="10"/>
      <color theme="1"/>
      <name val="Arial"/>
      <family val="2"/>
    </font>
    <font>
      <u/>
      <sz val="10"/>
      <color theme="10"/>
      <name val="Arial"/>
      <family val="2"/>
    </font>
    <font>
      <b/>
      <sz val="14"/>
      <name val="Arial"/>
      <family val="2"/>
    </font>
    <font>
      <b/>
      <vertAlign val="superscript"/>
      <sz val="10"/>
      <color indexed="8"/>
      <name val="Arial"/>
      <family val="2"/>
    </font>
    <font>
      <b/>
      <sz val="10"/>
      <color rgb="FFFF0000"/>
      <name val="Arial"/>
      <family val="2"/>
    </font>
    <font>
      <vertAlign val="superscript"/>
      <sz val="8"/>
      <color indexed="8"/>
      <name val="Arial"/>
      <family val="2"/>
    </font>
    <font>
      <i/>
      <sz val="8"/>
      <color indexed="8"/>
      <name val="Arial"/>
      <family val="2"/>
    </font>
    <font>
      <b/>
      <sz val="10"/>
      <color theme="0"/>
      <name val="Arial"/>
      <family val="2"/>
    </font>
    <font>
      <sz val="10"/>
      <color theme="0"/>
      <name val="Arial"/>
      <family val="2"/>
    </font>
    <font>
      <sz val="11"/>
      <color rgb="FF000000"/>
      <name val="Calibri"/>
      <family val="2"/>
    </font>
    <font>
      <b/>
      <sz val="14"/>
      <color rgb="FFFF0000"/>
      <name val="Arial"/>
      <family val="2"/>
    </font>
    <font>
      <i/>
      <sz val="10"/>
      <name val="Arial"/>
      <family val="2"/>
    </font>
    <font>
      <vertAlign val="superscript"/>
      <sz val="10"/>
      <name val="Arial"/>
      <family val="2"/>
    </font>
    <font>
      <b/>
      <sz val="10"/>
      <name val="Verdana"/>
      <family val="2"/>
    </font>
    <font>
      <vertAlign val="superscript"/>
      <sz val="10"/>
      <color indexed="8"/>
      <name val="Arial"/>
      <family val="2"/>
    </font>
    <font>
      <b/>
      <sz val="12"/>
      <color indexed="12"/>
      <name val="Calibri"/>
      <family val="2"/>
    </font>
    <font>
      <i/>
      <sz val="8"/>
      <color rgb="FFFF0000"/>
      <name val="Arial"/>
      <family val="2"/>
    </font>
    <font>
      <b/>
      <sz val="12"/>
      <name val="Arial"/>
      <family val="2"/>
    </font>
    <font>
      <sz val="11"/>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8"/>
      <color theme="3"/>
      <name val="Cambria"/>
      <family val="2"/>
      <scheme val="major"/>
    </font>
    <font>
      <sz val="10"/>
      <name val="Arial"/>
      <family val="2"/>
    </font>
    <font>
      <sz val="8"/>
      <name val="Calibri"/>
      <family val="2"/>
    </font>
    <font>
      <b/>
      <i/>
      <sz val="10"/>
      <color indexed="8"/>
      <name val="Arial"/>
      <family val="2"/>
    </font>
    <font>
      <vertAlign val="superscript"/>
      <sz val="8"/>
      <color rgb="FF000000"/>
      <name val="Arial"/>
      <family val="2"/>
    </font>
    <font>
      <sz val="8"/>
      <color rgb="FFFF0000"/>
      <name val="Arial"/>
      <family val="2"/>
    </font>
    <font>
      <b/>
      <vertAlign val="superscript"/>
      <sz val="12"/>
      <color rgb="FF0000FF"/>
      <name val="Arial"/>
      <family val="2"/>
    </font>
    <font>
      <sz val="8"/>
      <color rgb="FF000000"/>
      <name val="Arial"/>
      <family val="2"/>
    </font>
  </fonts>
  <fills count="4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rgb="FFFFFFFF"/>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s>
  <borders count="55">
    <border>
      <left/>
      <right/>
      <top/>
      <bottom/>
      <diagonal/>
    </border>
    <border>
      <left style="thin">
        <color indexed="10"/>
      </left>
      <right style="thin">
        <color indexed="10"/>
      </right>
      <top style="thin">
        <color indexed="10"/>
      </top>
      <bottom style="thin">
        <color indexed="10"/>
      </bottom>
      <diagonal/>
    </border>
    <border>
      <left/>
      <right style="thin">
        <color indexed="10"/>
      </right>
      <top style="thin">
        <color indexed="10"/>
      </top>
      <bottom/>
      <diagonal/>
    </border>
    <border>
      <left style="thin">
        <color indexed="10"/>
      </left>
      <right style="thin">
        <color indexed="10"/>
      </right>
      <top style="thin">
        <color indexed="10"/>
      </top>
      <bottom/>
      <diagonal/>
    </border>
    <border>
      <left style="thin">
        <color indexed="10"/>
      </left>
      <right/>
      <top style="thin">
        <color indexed="10"/>
      </top>
      <bottom/>
      <diagonal/>
    </border>
    <border>
      <left/>
      <right style="thin">
        <color indexed="10"/>
      </right>
      <top/>
      <bottom/>
      <diagonal/>
    </border>
    <border>
      <left style="thin">
        <color indexed="10"/>
      </left>
      <right style="thin">
        <color indexed="10"/>
      </right>
      <top/>
      <bottom/>
      <diagonal/>
    </border>
    <border>
      <left style="thin">
        <color indexed="10"/>
      </left>
      <right/>
      <top/>
      <bottom/>
      <diagonal/>
    </border>
    <border>
      <left/>
      <right style="thin">
        <color indexed="10"/>
      </right>
      <top/>
      <bottom style="thin">
        <color indexed="10"/>
      </bottom>
      <diagonal/>
    </border>
    <border>
      <left style="thin">
        <color indexed="10"/>
      </left>
      <right style="thin">
        <color indexed="10"/>
      </right>
      <top/>
      <bottom style="thin">
        <color indexed="10"/>
      </bottom>
      <diagonal/>
    </border>
    <border>
      <left style="thin">
        <color indexed="10"/>
      </left>
      <right/>
      <top/>
      <bottom style="thin">
        <color indexed="10"/>
      </bottom>
      <diagonal/>
    </border>
    <border>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diagonal/>
    </border>
    <border>
      <left/>
      <right/>
      <top style="thin">
        <color indexed="10"/>
      </top>
      <bottom style="thin">
        <color indexed="10"/>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n">
        <color indexed="1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style="thin">
        <color indexed="10"/>
      </top>
      <bottom/>
      <diagonal/>
    </border>
    <border>
      <left/>
      <right style="thin">
        <color rgb="FFFF0000"/>
      </right>
      <top style="thin">
        <color indexed="10"/>
      </top>
      <bottom/>
      <diagonal/>
    </border>
    <border>
      <left/>
      <right/>
      <top style="thin">
        <color rgb="FFFF0000"/>
      </top>
      <bottom/>
      <diagonal/>
    </border>
    <border>
      <left/>
      <right style="thin">
        <color rgb="FFFF0000"/>
      </right>
      <top/>
      <bottom/>
      <diagonal/>
    </border>
    <border>
      <left style="thin">
        <color rgb="FFFF0000"/>
      </left>
      <right style="thin">
        <color indexed="10"/>
      </right>
      <top/>
      <bottom/>
      <diagonal/>
    </border>
    <border>
      <left style="thin">
        <color indexed="10"/>
      </left>
      <right style="thin">
        <color rgb="FFFF0000"/>
      </right>
      <top/>
      <bottom/>
      <diagonal/>
    </border>
    <border>
      <left/>
      <right style="thin">
        <color rgb="FFFF0000"/>
      </right>
      <top/>
      <bottom style="thin">
        <color rgb="FFFF0000"/>
      </bottom>
      <diagonal/>
    </border>
    <border>
      <left style="thin">
        <color rgb="FFFF0000"/>
      </left>
      <right style="thin">
        <color indexed="10"/>
      </right>
      <top/>
      <bottom style="thin">
        <color rgb="FFFF0000"/>
      </bottom>
      <diagonal/>
    </border>
    <border>
      <left style="thin">
        <color indexed="10"/>
      </left>
      <right style="thin">
        <color indexed="10"/>
      </right>
      <top/>
      <bottom style="thin">
        <color rgb="FFFF0000"/>
      </bottom>
      <diagonal/>
    </border>
    <border>
      <left style="thin">
        <color indexed="10"/>
      </left>
      <right style="thin">
        <color rgb="FFFF0000"/>
      </right>
      <top/>
      <bottom style="thin">
        <color rgb="FFFF0000"/>
      </bottom>
      <diagonal/>
    </border>
    <border>
      <left/>
      <right style="thin">
        <color indexed="10"/>
      </right>
      <top/>
      <bottom style="thin">
        <color rgb="FFFF0000"/>
      </bottom>
      <diagonal/>
    </border>
    <border>
      <left style="thin">
        <color indexed="10"/>
      </left>
      <right/>
      <top/>
      <bottom style="thin">
        <color rgb="FFFF0000"/>
      </bottom>
      <diagonal/>
    </border>
    <border>
      <left style="thin">
        <color indexed="10"/>
      </left>
      <right style="thin">
        <color rgb="FFFF0000"/>
      </right>
      <top/>
      <bottom style="thin">
        <color indexed="10"/>
      </bottom>
      <diagonal/>
    </border>
    <border>
      <left style="thin">
        <color indexed="10"/>
      </left>
      <right style="thin">
        <color rgb="FFFF0000"/>
      </right>
      <top style="thin">
        <color indexed="10"/>
      </top>
      <bottom/>
      <diagonal/>
    </border>
    <border>
      <left style="thin">
        <color rgb="FFFF0000"/>
      </left>
      <right style="thin">
        <color rgb="FFFF0000"/>
      </right>
      <top style="thin">
        <color indexed="10"/>
      </top>
      <bottom/>
      <diagonal/>
    </border>
    <border>
      <left/>
      <right style="thin">
        <color rgb="FFFF0000"/>
      </right>
      <top style="thin">
        <color rgb="FFFF0000"/>
      </top>
      <bottom style="thin">
        <color rgb="FFFF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0000"/>
      </top>
      <bottom style="thin">
        <color rgb="FFFF0000"/>
      </bottom>
      <diagonal/>
    </border>
  </borders>
  <cellStyleXfs count="128">
    <xf numFmtId="0" fontId="0" fillId="3" borderId="0"/>
    <xf numFmtId="164" fontId="10" fillId="0" borderId="0" applyFont="0" applyFill="0" applyBorder="0" applyAlignment="0" applyProtection="0"/>
    <xf numFmtId="0" fontId="5" fillId="0" borderId="0"/>
    <xf numFmtId="0" fontId="7" fillId="0" borderId="0">
      <alignment horizontal="left"/>
    </xf>
    <xf numFmtId="0" fontId="8" fillId="0" borderId="1">
      <alignment horizontal="right" vertical="center"/>
    </xf>
    <xf numFmtId="0" fontId="10" fillId="0" borderId="5">
      <alignment vertical="center"/>
    </xf>
    <xf numFmtId="1" fontId="13" fillId="0" borderId="5"/>
    <xf numFmtId="0" fontId="14" fillId="0" borderId="0"/>
    <xf numFmtId="0" fontId="16" fillId="0" borderId="0"/>
    <xf numFmtId="0" fontId="22" fillId="0" borderId="0"/>
    <xf numFmtId="0" fontId="23" fillId="0" borderId="0"/>
    <xf numFmtId="164" fontId="10" fillId="0" borderId="0" applyFont="0" applyFill="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30" fillId="18" borderId="16" applyNumberFormat="0" applyAlignment="0" applyProtection="0"/>
    <xf numFmtId="0" fontId="31" fillId="6" borderId="0" applyNumberFormat="0" applyBorder="0" applyAlignment="0" applyProtection="0"/>
    <xf numFmtId="0" fontId="32" fillId="9" borderId="16" applyNumberFormat="0" applyAlignment="0" applyProtection="0"/>
    <xf numFmtId="0" fontId="33" fillId="0" borderId="17" applyNumberFormat="0" applyFill="0" applyAlignment="0" applyProtection="0"/>
    <xf numFmtId="0" fontId="10" fillId="19" borderId="18" applyNumberFormat="0" applyFont="0" applyAlignment="0" applyProtection="0"/>
    <xf numFmtId="0" fontId="10" fillId="0" borderId="0"/>
    <xf numFmtId="0" fontId="34" fillId="0" borderId="0" applyNumberFormat="0" applyFill="0" applyBorder="0" applyAlignment="0" applyProtection="0"/>
    <xf numFmtId="0" fontId="36" fillId="0" borderId="0" applyNumberFormat="0" applyFill="0" applyBorder="0" applyAlignment="0" applyProtection="0"/>
    <xf numFmtId="9" fontId="10" fillId="0" borderId="0" applyFont="0" applyFill="0" applyBorder="0" applyAlignment="0" applyProtection="0"/>
    <xf numFmtId="0" fontId="54" fillId="0" borderId="47" applyNumberFormat="0" applyFill="0" applyAlignment="0" applyProtection="0"/>
    <xf numFmtId="0" fontId="55" fillId="0" borderId="48" applyNumberFormat="0" applyFill="0" applyAlignment="0" applyProtection="0"/>
    <xf numFmtId="0" fontId="56" fillId="0" borderId="49" applyNumberFormat="0" applyFill="0" applyAlignment="0" applyProtection="0"/>
    <xf numFmtId="0" fontId="56" fillId="0" borderId="0" applyNumberFormat="0" applyFill="0" applyBorder="0" applyAlignment="0" applyProtection="0"/>
    <xf numFmtId="0" fontId="57" fillId="21" borderId="0" applyNumberFormat="0" applyBorder="0" applyAlignment="0" applyProtection="0"/>
    <xf numFmtId="0" fontId="58" fillId="22" borderId="0" applyNumberFormat="0" applyBorder="0" applyAlignment="0" applyProtection="0"/>
    <xf numFmtId="0" fontId="59" fillId="23" borderId="50" applyNumberFormat="0" applyAlignment="0" applyProtection="0"/>
    <xf numFmtId="0" fontId="60" fillId="24" borderId="51" applyNumberFormat="0" applyAlignment="0" applyProtection="0"/>
    <xf numFmtId="0" fontId="61" fillId="0" borderId="0" applyNumberFormat="0" applyFill="0" applyBorder="0" applyAlignment="0" applyProtection="0"/>
    <xf numFmtId="0" fontId="62" fillId="0" borderId="53" applyNumberFormat="0" applyFill="0" applyAlignment="0" applyProtection="0"/>
    <xf numFmtId="0" fontId="63" fillId="26" borderId="0" applyNumberFormat="0" applyBorder="0" applyAlignment="0" applyProtection="0"/>
    <xf numFmtId="0" fontId="63" fillId="29" borderId="0" applyNumberFormat="0" applyBorder="0" applyAlignment="0" applyProtection="0"/>
    <xf numFmtId="0" fontId="63" fillId="32" borderId="0" applyNumberFormat="0" applyBorder="0" applyAlignment="0" applyProtection="0"/>
    <xf numFmtId="0" fontId="63" fillId="35" borderId="0" applyNumberFormat="0" applyBorder="0" applyAlignment="0" applyProtection="0"/>
    <xf numFmtId="0" fontId="63" fillId="38" borderId="0" applyNumberFormat="0" applyBorder="0" applyAlignment="0" applyProtection="0"/>
    <xf numFmtId="0" fontId="63" fillId="41" borderId="0" applyNumberFormat="0" applyBorder="0" applyAlignment="0" applyProtection="0"/>
    <xf numFmtId="0" fontId="64" fillId="0" borderId="0" applyNumberFormat="0" applyFill="0" applyBorder="0" applyAlignment="0" applyProtection="0"/>
    <xf numFmtId="0" fontId="3" fillId="25" borderId="52" applyNumberFormat="0" applyFont="0" applyAlignment="0" applyProtection="0"/>
    <xf numFmtId="0" fontId="65" fillId="0" borderId="0" applyNumberFormat="0" applyFill="0" applyBorder="0" applyAlignment="0" applyProtection="0"/>
    <xf numFmtId="0" fontId="2" fillId="25" borderId="52" applyNumberFormat="0" applyFont="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25" borderId="52" applyNumberFormat="0" applyFont="0" applyAlignment="0" applyProtection="0"/>
    <xf numFmtId="0" fontId="1" fillId="25" borderId="52" applyNumberFormat="0" applyFont="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25" borderId="52" applyNumberFormat="0" applyFont="0" applyAlignment="0" applyProtection="0"/>
    <xf numFmtId="164" fontId="10" fillId="0" borderId="0" applyFont="0" applyFill="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9" fontId="66" fillId="0" borderId="0" applyFont="0" applyFill="0" applyBorder="0" applyAlignment="0" applyProtection="0"/>
    <xf numFmtId="0" fontId="10" fillId="0" borderId="0"/>
    <xf numFmtId="0" fontId="10" fillId="3" borderId="0"/>
  </cellStyleXfs>
  <cellXfs count="450">
    <xf numFmtId="0" fontId="0" fillId="3" borderId="0" xfId="0"/>
    <xf numFmtId="0" fontId="4" fillId="2" borderId="0" xfId="0" applyFont="1" applyFill="1"/>
    <xf numFmtId="0" fontId="0" fillId="2" borderId="0" xfId="0" applyFill="1"/>
    <xf numFmtId="0" fontId="0" fillId="2" borderId="0" xfId="0" applyFill="1" applyBorder="1"/>
    <xf numFmtId="0" fontId="6" fillId="2" borderId="0" xfId="2" applyFont="1" applyFill="1"/>
    <xf numFmtId="0" fontId="6" fillId="2" borderId="0" xfId="0" applyFont="1" applyFill="1"/>
    <xf numFmtId="0" fontId="7" fillId="2" borderId="0" xfId="3" applyFont="1" applyFill="1" applyAlignment="1">
      <alignment horizontal="left"/>
    </xf>
    <xf numFmtId="0" fontId="7" fillId="2" borderId="0" xfId="3" applyFill="1" applyAlignment="1">
      <alignment horizontal="left"/>
    </xf>
    <xf numFmtId="0" fontId="7" fillId="2" borderId="0" xfId="3" applyFill="1">
      <alignment horizontal="left"/>
    </xf>
    <xf numFmtId="0" fontId="8" fillId="2" borderId="5" xfId="4" applyFont="1" applyFill="1" applyBorder="1" applyAlignment="1">
      <alignment horizontal="left"/>
    </xf>
    <xf numFmtId="0" fontId="8" fillId="2" borderId="6" xfId="4" applyFont="1" applyFill="1" applyBorder="1" applyAlignment="1">
      <alignment horizontal="right" wrapText="1"/>
    </xf>
    <xf numFmtId="0" fontId="8" fillId="2" borderId="8" xfId="4" applyFont="1" applyFill="1" applyBorder="1" applyAlignment="1">
      <alignment horizontal="left"/>
    </xf>
    <xf numFmtId="0" fontId="10" fillId="2" borderId="0" xfId="0" applyFont="1" applyFill="1" applyBorder="1" applyAlignment="1">
      <alignment horizontal="right"/>
    </xf>
    <xf numFmtId="0" fontId="10" fillId="2" borderId="5" xfId="5" applyFill="1" applyBorder="1">
      <alignment vertical="center"/>
    </xf>
    <xf numFmtId="0" fontId="10" fillId="2" borderId="5" xfId="5" applyFont="1" applyFill="1" applyBorder="1">
      <alignment vertical="center"/>
    </xf>
    <xf numFmtId="0" fontId="10" fillId="2" borderId="0" xfId="5" applyFont="1" applyFill="1" applyBorder="1">
      <alignment vertical="center"/>
    </xf>
    <xf numFmtId="3" fontId="10" fillId="2" borderId="0" xfId="0" applyNumberFormat="1" applyFont="1" applyFill="1" applyBorder="1" applyAlignment="1">
      <alignment wrapText="1"/>
    </xf>
    <xf numFmtId="1" fontId="13" fillId="2" borderId="5" xfId="6" applyFill="1" applyBorder="1"/>
    <xf numFmtId="165" fontId="13" fillId="2" borderId="0" xfId="5" quotePrefix="1" applyNumberFormat="1" applyFont="1" applyFill="1" applyBorder="1" applyAlignment="1">
      <alignment horizontal="right" vertical="center"/>
    </xf>
    <xf numFmtId="3" fontId="13" fillId="2" borderId="0" xfId="5" quotePrefix="1" applyNumberFormat="1" applyFont="1" applyFill="1" applyBorder="1" applyAlignment="1">
      <alignment horizontal="right" vertical="center"/>
    </xf>
    <xf numFmtId="166" fontId="13" fillId="2" borderId="0" xfId="1" applyNumberFormat="1" applyFont="1" applyFill="1" applyBorder="1"/>
    <xf numFmtId="166" fontId="13" fillId="2" borderId="0" xfId="0" applyNumberFormat="1" applyFont="1" applyFill="1" applyBorder="1"/>
    <xf numFmtId="167" fontId="13" fillId="2" borderId="0" xfId="1" applyNumberFormat="1" applyFont="1" applyFill="1" applyBorder="1"/>
    <xf numFmtId="0" fontId="14" fillId="2" borderId="0" xfId="7" applyFont="1" applyFill="1"/>
    <xf numFmtId="0" fontId="16" fillId="2" borderId="0" xfId="0" applyFont="1" applyFill="1" applyBorder="1"/>
    <xf numFmtId="0" fontId="17" fillId="2" borderId="0" xfId="0" applyFont="1" applyFill="1"/>
    <xf numFmtId="0" fontId="18" fillId="2" borderId="0" xfId="0" applyFont="1" applyFill="1"/>
    <xf numFmtId="3" fontId="0" fillId="2" borderId="0" xfId="0" applyNumberFormat="1" applyFill="1"/>
    <xf numFmtId="0" fontId="10" fillId="2" borderId="0" xfId="0" applyFont="1" applyFill="1" applyBorder="1"/>
    <xf numFmtId="0" fontId="0" fillId="3" borderId="0" xfId="0" applyBorder="1"/>
    <xf numFmtId="0" fontId="13" fillId="2" borderId="0" xfId="0" applyFont="1" applyFill="1" applyBorder="1"/>
    <xf numFmtId="0" fontId="20" fillId="2" borderId="0" xfId="0" applyFont="1" applyFill="1" applyBorder="1"/>
    <xf numFmtId="165" fontId="13" fillId="2" borderId="0" xfId="6" applyNumberFormat="1" applyFill="1" applyBorder="1"/>
    <xf numFmtId="0" fontId="19" fillId="2" borderId="0" xfId="0" applyFont="1" applyFill="1" applyBorder="1"/>
    <xf numFmtId="0" fontId="8" fillId="2" borderId="9" xfId="4" applyFill="1" applyBorder="1" applyAlignment="1">
      <alignment horizontal="right" vertical="top" wrapText="1"/>
    </xf>
    <xf numFmtId="168" fontId="10" fillId="2" borderId="0" xfId="5" applyNumberFormat="1" applyFont="1" applyFill="1" applyBorder="1" applyAlignment="1">
      <alignment horizontal="right" vertical="center"/>
    </xf>
    <xf numFmtId="168" fontId="16" fillId="2" borderId="0" xfId="0" applyNumberFormat="1" applyFont="1" applyFill="1" applyBorder="1"/>
    <xf numFmtId="0" fontId="21" fillId="2" borderId="0" xfId="0" applyFont="1" applyFill="1" applyBorder="1"/>
    <xf numFmtId="167" fontId="21" fillId="2" borderId="0" xfId="1" applyNumberFormat="1" applyFont="1" applyFill="1" applyBorder="1"/>
    <xf numFmtId="0" fontId="15" fillId="2" borderId="0" xfId="8" applyFont="1" applyFill="1" applyAlignment="1"/>
    <xf numFmtId="0" fontId="10" fillId="3" borderId="0" xfId="0" applyFont="1"/>
    <xf numFmtId="1" fontId="10" fillId="3" borderId="0" xfId="0" applyNumberFormat="1" applyFont="1"/>
    <xf numFmtId="0" fontId="6" fillId="3" borderId="0" xfId="0" applyFont="1"/>
    <xf numFmtId="0" fontId="24" fillId="3" borderId="0" xfId="0" applyFont="1"/>
    <xf numFmtId="1" fontId="24" fillId="3" borderId="0" xfId="0" applyNumberFormat="1" applyFont="1"/>
    <xf numFmtId="0" fontId="7" fillId="3" borderId="0" xfId="0" applyFont="1"/>
    <xf numFmtId="0" fontId="25" fillId="3" borderId="0" xfId="0" applyFont="1"/>
    <xf numFmtId="1" fontId="25" fillId="3" borderId="0" xfId="0" applyNumberFormat="1" applyFont="1"/>
    <xf numFmtId="0" fontId="10" fillId="3" borderId="0" xfId="0" applyFont="1" applyAlignment="1"/>
    <xf numFmtId="0" fontId="11" fillId="0" borderId="0" xfId="0" applyFont="1" applyFill="1"/>
    <xf numFmtId="0" fontId="12" fillId="0" borderId="0" xfId="0" applyFont="1" applyFill="1"/>
    <xf numFmtId="0" fontId="12" fillId="3" borderId="0" xfId="0" applyFont="1"/>
    <xf numFmtId="0" fontId="27" fillId="3" borderId="0" xfId="0" applyFont="1"/>
    <xf numFmtId="1" fontId="12" fillId="3" borderId="0" xfId="0" applyNumberFormat="1" applyFont="1"/>
    <xf numFmtId="3" fontId="10" fillId="2" borderId="5" xfId="5" applyNumberFormat="1" applyFill="1" applyAlignment="1"/>
    <xf numFmtId="0" fontId="10" fillId="2" borderId="0" xfId="0" applyFont="1" applyFill="1" applyBorder="1" applyAlignment="1">
      <alignment wrapText="1"/>
    </xf>
    <xf numFmtId="0" fontId="10" fillId="2" borderId="0" xfId="5" applyFont="1" applyFill="1" applyBorder="1" applyAlignment="1">
      <alignment vertical="center"/>
    </xf>
    <xf numFmtId="0" fontId="10" fillId="2" borderId="0" xfId="5" applyFill="1" applyBorder="1">
      <alignment vertical="center"/>
    </xf>
    <xf numFmtId="1" fontId="13" fillId="2" borderId="0" xfId="6" applyFill="1" applyBorder="1"/>
    <xf numFmtId="3" fontId="13" fillId="2" borderId="5" xfId="6" applyNumberFormat="1" applyFill="1"/>
    <xf numFmtId="3" fontId="13" fillId="2" borderId="0" xfId="0" applyNumberFormat="1" applyFont="1" applyFill="1" applyBorder="1"/>
    <xf numFmtId="0" fontId="8" fillId="2" borderId="13" xfId="4" applyFill="1" applyBorder="1" applyAlignment="1">
      <alignment horizontal="left"/>
    </xf>
    <xf numFmtId="0" fontId="8" fillId="2" borderId="19" xfId="4" applyFill="1" applyBorder="1" applyAlignment="1">
      <alignment horizontal="left"/>
    </xf>
    <xf numFmtId="0" fontId="8" fillId="2" borderId="1" xfId="4" applyFill="1" applyAlignment="1">
      <alignment horizontal="right" vertical="top" wrapText="1"/>
    </xf>
    <xf numFmtId="0" fontId="8" fillId="2" borderId="12" xfId="4" applyFill="1" applyBorder="1" applyAlignment="1">
      <alignment horizontal="right" vertical="top" wrapText="1"/>
    </xf>
    <xf numFmtId="1" fontId="25" fillId="3" borderId="0" xfId="0" applyNumberFormat="1" applyFont="1" applyBorder="1"/>
    <xf numFmtId="1" fontId="26" fillId="3" borderId="0" xfId="0" applyNumberFormat="1" applyFont="1" applyBorder="1"/>
    <xf numFmtId="0" fontId="35" fillId="3" borderId="0" xfId="0" applyFont="1" applyBorder="1"/>
    <xf numFmtId="3" fontId="13" fillId="2" borderId="5" xfId="5" applyNumberFormat="1" applyFont="1" applyFill="1" applyAlignment="1"/>
    <xf numFmtId="3" fontId="10" fillId="2" borderId="0" xfId="0" applyNumberFormat="1" applyFont="1" applyFill="1" applyBorder="1"/>
    <xf numFmtId="3" fontId="10" fillId="2" borderId="5" xfId="5" applyNumberFormat="1" applyFill="1" applyAlignment="1">
      <alignment horizontal="right" vertical="center"/>
    </xf>
    <xf numFmtId="3" fontId="10" fillId="2" borderId="6" xfId="0" applyNumberFormat="1" applyFont="1" applyFill="1" applyBorder="1" applyAlignment="1">
      <alignment horizontal="right"/>
    </xf>
    <xf numFmtId="0" fontId="6" fillId="0" borderId="0" xfId="2" applyFont="1"/>
    <xf numFmtId="0" fontId="13" fillId="3" borderId="20" xfId="0" applyFont="1" applyBorder="1"/>
    <xf numFmtId="0" fontId="0" fillId="3" borderId="15" xfId="0" applyBorder="1"/>
    <xf numFmtId="0" fontId="10" fillId="0" borderId="23" xfId="3" applyFont="1" applyBorder="1">
      <alignment horizontal="left"/>
    </xf>
    <xf numFmtId="3" fontId="13" fillId="2" borderId="6" xfId="6" applyNumberFormat="1" applyFill="1" applyBorder="1"/>
    <xf numFmtId="0" fontId="8" fillId="2" borderId="1" xfId="4" applyFill="1" applyBorder="1" applyAlignment="1">
      <alignment horizontal="right" vertical="top" wrapText="1"/>
    </xf>
    <xf numFmtId="0" fontId="36" fillId="0" borderId="0" xfId="37"/>
    <xf numFmtId="3" fontId="13" fillId="2" borderId="7" xfId="6" applyNumberFormat="1" applyFill="1" applyBorder="1"/>
    <xf numFmtId="0" fontId="8" fillId="2" borderId="14" xfId="4" applyFill="1" applyBorder="1" applyAlignment="1">
      <alignment horizontal="left"/>
    </xf>
    <xf numFmtId="3" fontId="10" fillId="2" borderId="6" xfId="5" applyNumberFormat="1" applyFill="1" applyBorder="1" applyAlignment="1">
      <alignment horizontal="right" vertical="center"/>
    </xf>
    <xf numFmtId="0" fontId="10" fillId="20" borderId="0" xfId="0" applyNumberFormat="1" applyFont="1" applyFill="1" applyBorder="1" applyAlignment="1" applyProtection="1"/>
    <xf numFmtId="0" fontId="0" fillId="3" borderId="0" xfId="0"/>
    <xf numFmtId="0" fontId="37" fillId="0" borderId="0" xfId="0" applyNumberFormat="1" applyFont="1" applyFill="1" applyBorder="1" applyAlignment="1"/>
    <xf numFmtId="0" fontId="10" fillId="3" borderId="0" xfId="0" applyFont="1" applyAlignment="1" applyProtection="1">
      <alignment horizontal="left"/>
      <protection locked="0"/>
    </xf>
    <xf numFmtId="2" fontId="13" fillId="3" borderId="0" xfId="0" applyNumberFormat="1" applyFont="1"/>
    <xf numFmtId="0" fontId="0" fillId="3" borderId="0" xfId="0" applyAlignment="1">
      <alignment wrapText="1"/>
    </xf>
    <xf numFmtId="0" fontId="8" fillId="2" borderId="5" xfId="4" applyFill="1" applyBorder="1" applyAlignment="1">
      <alignment horizontal="right" vertical="top" wrapText="1"/>
    </xf>
    <xf numFmtId="0" fontId="13" fillId="2" borderId="5" xfId="3" applyFont="1" applyFill="1" applyBorder="1" applyAlignment="1">
      <alignment horizontal="center" vertical="top"/>
    </xf>
    <xf numFmtId="0" fontId="10" fillId="3" borderId="14" xfId="0" applyFont="1" applyBorder="1" applyAlignment="1">
      <alignment horizontal="left" wrapText="1"/>
    </xf>
    <xf numFmtId="1" fontId="10" fillId="3" borderId="1" xfId="0" applyNumberFormat="1" applyFont="1" applyBorder="1" applyAlignment="1">
      <alignment horizontal="right" wrapText="1"/>
    </xf>
    <xf numFmtId="1" fontId="10" fillId="0" borderId="1" xfId="0" applyNumberFormat="1" applyFont="1" applyFill="1" applyBorder="1" applyAlignment="1">
      <alignment horizontal="right" wrapText="1"/>
    </xf>
    <xf numFmtId="0" fontId="10" fillId="3" borderId="12" xfId="0" applyFont="1" applyBorder="1" applyAlignment="1">
      <alignment horizontal="right" wrapText="1"/>
    </xf>
    <xf numFmtId="0" fontId="11" fillId="0" borderId="13" xfId="0" applyFont="1" applyFill="1" applyBorder="1"/>
    <xf numFmtId="3" fontId="11" fillId="0" borderId="6" xfId="0" applyNumberFormat="1" applyFont="1" applyFill="1" applyBorder="1"/>
    <xf numFmtId="3" fontId="11" fillId="0" borderId="6" xfId="0" applyNumberFormat="1" applyFont="1" applyFill="1" applyBorder="1" applyAlignment="1">
      <alignment horizontal="right"/>
    </xf>
    <xf numFmtId="0" fontId="39" fillId="0" borderId="0" xfId="0" applyFont="1" applyFill="1" applyBorder="1"/>
    <xf numFmtId="3" fontId="39" fillId="0" borderId="6" xfId="0" applyNumberFormat="1" applyFont="1" applyFill="1" applyBorder="1"/>
    <xf numFmtId="3" fontId="39" fillId="0" borderId="7" xfId="0" applyNumberFormat="1" applyFont="1" applyFill="1" applyBorder="1"/>
    <xf numFmtId="0" fontId="12" fillId="0" borderId="5" xfId="0" applyFont="1" applyFill="1" applyBorder="1"/>
    <xf numFmtId="3" fontId="12" fillId="0" borderId="6" xfId="0" applyNumberFormat="1" applyFont="1" applyFill="1" applyBorder="1"/>
    <xf numFmtId="3" fontId="12" fillId="0" borderId="6" xfId="0" applyNumberFormat="1" applyFont="1" applyFill="1" applyBorder="1" applyAlignment="1">
      <alignment horizontal="right"/>
    </xf>
    <xf numFmtId="0" fontId="12" fillId="0" borderId="0" xfId="0" applyFont="1" applyFill="1" applyBorder="1"/>
    <xf numFmtId="1" fontId="27" fillId="3" borderId="0" xfId="0" applyNumberFormat="1" applyFont="1"/>
    <xf numFmtId="0" fontId="40" fillId="3" borderId="0" xfId="0" applyFont="1"/>
    <xf numFmtId="0" fontId="41" fillId="3" borderId="0" xfId="0" applyFont="1"/>
    <xf numFmtId="0" fontId="10" fillId="3" borderId="0" xfId="0" applyFont="1"/>
    <xf numFmtId="1" fontId="10" fillId="0" borderId="0" xfId="0" applyNumberFormat="1" applyFont="1" applyFill="1" applyBorder="1" applyAlignment="1">
      <alignment horizontal="right" wrapText="1"/>
    </xf>
    <xf numFmtId="167" fontId="13" fillId="0" borderId="6" xfId="1" applyNumberFormat="1" applyFont="1" applyBorder="1" applyAlignment="1">
      <alignment horizontal="right"/>
    </xf>
    <xf numFmtId="3" fontId="10" fillId="2" borderId="5" xfId="5" applyNumberFormat="1" applyFill="1" applyBorder="1" applyAlignment="1"/>
    <xf numFmtId="1" fontId="13" fillId="0" borderId="0" xfId="0" applyNumberFormat="1" applyFont="1" applyFill="1" applyBorder="1" applyAlignment="1">
      <alignment horizontal="left" wrapText="1"/>
    </xf>
    <xf numFmtId="3" fontId="12" fillId="0" borderId="7" xfId="0" applyNumberFormat="1" applyFont="1" applyFill="1" applyBorder="1" applyAlignment="1">
      <alignment horizontal="right"/>
    </xf>
    <xf numFmtId="0" fontId="13" fillId="2" borderId="7" xfId="3" applyFont="1" applyFill="1" applyBorder="1" applyAlignment="1">
      <alignment vertical="top"/>
    </xf>
    <xf numFmtId="0" fontId="10" fillId="2" borderId="10" xfId="3" applyFont="1" applyFill="1" applyBorder="1" applyAlignment="1">
      <alignment horizontal="right" vertical="top"/>
    </xf>
    <xf numFmtId="0" fontId="7" fillId="2" borderId="30" xfId="3" applyFont="1" applyFill="1" applyBorder="1">
      <alignment horizontal="left"/>
    </xf>
    <xf numFmtId="0" fontId="8" fillId="2" borderId="34" xfId="4" applyFont="1" applyFill="1" applyBorder="1" applyAlignment="1">
      <alignment horizontal="left"/>
    </xf>
    <xf numFmtId="0" fontId="13" fillId="2" borderId="5" xfId="3" applyFont="1" applyFill="1" applyBorder="1" applyAlignment="1">
      <alignment vertical="top"/>
    </xf>
    <xf numFmtId="0" fontId="8" fillId="2" borderId="35" xfId="4" applyFont="1" applyFill="1" applyBorder="1" applyAlignment="1">
      <alignment horizontal="right" wrapText="1"/>
    </xf>
    <xf numFmtId="0" fontId="8" fillId="2" borderId="36" xfId="4" applyFont="1" applyFill="1" applyBorder="1" applyAlignment="1">
      <alignment horizontal="right" wrapText="1"/>
    </xf>
    <xf numFmtId="0" fontId="13" fillId="2" borderId="7" xfId="3" applyFont="1" applyFill="1" applyBorder="1" applyAlignment="1">
      <alignment horizontal="center" vertical="top"/>
    </xf>
    <xf numFmtId="0" fontId="8" fillId="2" borderId="37" xfId="4" applyFont="1" applyFill="1" applyBorder="1" applyAlignment="1">
      <alignment horizontal="left"/>
    </xf>
    <xf numFmtId="0" fontId="10" fillId="2" borderId="8" xfId="3" applyFont="1" applyFill="1" applyBorder="1" applyAlignment="1">
      <alignment horizontal="right" vertical="top"/>
    </xf>
    <xf numFmtId="0" fontId="8" fillId="2" borderId="38" xfId="4" applyFont="1" applyFill="1" applyBorder="1" applyAlignment="1">
      <alignment horizontal="right" wrapText="1"/>
    </xf>
    <xf numFmtId="0" fontId="8" fillId="2" borderId="39" xfId="4" applyFont="1" applyFill="1" applyBorder="1" applyAlignment="1">
      <alignment horizontal="right" wrapText="1"/>
    </xf>
    <xf numFmtId="0" fontId="8" fillId="2" borderId="40" xfId="4" applyFont="1" applyFill="1" applyBorder="1" applyAlignment="1">
      <alignment horizontal="right" wrapText="1"/>
    </xf>
    <xf numFmtId="0" fontId="10" fillId="2" borderId="41" xfId="3" applyFont="1" applyFill="1" applyBorder="1" applyAlignment="1">
      <alignment horizontal="right" vertical="top"/>
    </xf>
    <xf numFmtId="0" fontId="10" fillId="2" borderId="39" xfId="3" applyFont="1" applyFill="1" applyBorder="1" applyAlignment="1">
      <alignment horizontal="right" vertical="top"/>
    </xf>
    <xf numFmtId="0" fontId="10" fillId="2" borderId="42" xfId="3" applyFont="1" applyFill="1" applyBorder="1" applyAlignment="1">
      <alignment horizontal="right" vertical="top"/>
    </xf>
    <xf numFmtId="1" fontId="10" fillId="3" borderId="12" xfId="0" applyNumberFormat="1" applyFont="1" applyBorder="1" applyAlignment="1">
      <alignment horizontal="right" wrapText="1"/>
    </xf>
    <xf numFmtId="3" fontId="10" fillId="3" borderId="0" xfId="0" applyNumberFormat="1" applyFont="1"/>
    <xf numFmtId="167" fontId="16" fillId="2" borderId="0" xfId="1" applyNumberFormat="1" applyFont="1" applyFill="1" applyBorder="1"/>
    <xf numFmtId="3" fontId="12" fillId="0" borderId="0" xfId="0" applyNumberFormat="1" applyFont="1" applyFill="1" applyBorder="1"/>
    <xf numFmtId="3" fontId="12" fillId="0" borderId="0" xfId="0" applyNumberFormat="1" applyFont="1" applyFill="1" applyBorder="1" applyAlignment="1">
      <alignment horizontal="right"/>
    </xf>
    <xf numFmtId="0" fontId="43" fillId="2" borderId="0" xfId="0" applyFont="1" applyFill="1" applyBorder="1"/>
    <xf numFmtId="0" fontId="44" fillId="3" borderId="0" xfId="0" applyFont="1" applyAlignment="1">
      <alignment vertical="center"/>
    </xf>
    <xf numFmtId="0" fontId="44" fillId="3" borderId="0" xfId="0" applyFont="1" applyAlignment="1">
      <alignment horizontal="right" vertical="center"/>
    </xf>
    <xf numFmtId="0" fontId="13" fillId="3" borderId="0" xfId="0" applyFont="1" applyBorder="1" applyAlignment="1" applyProtection="1">
      <alignment horizontal="left"/>
      <protection locked="0"/>
    </xf>
    <xf numFmtId="3" fontId="13" fillId="3" borderId="0" xfId="0" applyNumberFormat="1" applyFont="1" applyBorder="1"/>
    <xf numFmtId="165" fontId="13" fillId="0" borderId="0" xfId="0" applyNumberFormat="1" applyFont="1" applyFill="1" applyBorder="1" applyAlignment="1"/>
    <xf numFmtId="2" fontId="13" fillId="3" borderId="0" xfId="0" applyNumberFormat="1" applyFont="1" applyBorder="1"/>
    <xf numFmtId="165" fontId="13" fillId="3" borderId="0" xfId="0" applyNumberFormat="1" applyFont="1" applyBorder="1"/>
    <xf numFmtId="0" fontId="27" fillId="0" borderId="0" xfId="0" applyFont="1" applyFill="1" applyBorder="1"/>
    <xf numFmtId="0" fontId="14" fillId="20" borderId="0" xfId="0" applyNumberFormat="1" applyFont="1" applyFill="1" applyBorder="1" applyAlignment="1" applyProtection="1"/>
    <xf numFmtId="1" fontId="16" fillId="2" borderId="0" xfId="6" applyFont="1" applyFill="1" applyBorder="1"/>
    <xf numFmtId="3" fontId="0" fillId="3" borderId="0" xfId="0" applyNumberFormat="1"/>
    <xf numFmtId="0" fontId="14" fillId="0" borderId="0" xfId="7"/>
    <xf numFmtId="3" fontId="13" fillId="2" borderId="0" xfId="5" applyNumberFormat="1" applyFont="1" applyFill="1" applyBorder="1" applyAlignment="1"/>
    <xf numFmtId="0" fontId="17" fillId="2" borderId="0" xfId="0" applyFont="1" applyFill="1" applyBorder="1"/>
    <xf numFmtId="0" fontId="18" fillId="2" borderId="0" xfId="0" applyFont="1" applyFill="1" applyBorder="1"/>
    <xf numFmtId="0" fontId="10" fillId="2" borderId="0" xfId="0" applyFont="1" applyFill="1" applyBorder="1"/>
    <xf numFmtId="0" fontId="45" fillId="2" borderId="0" xfId="2" applyFont="1" applyFill="1"/>
    <xf numFmtId="0" fontId="8" fillId="2" borderId="11" xfId="4" applyFill="1" applyBorder="1" applyAlignment="1">
      <alignment horizontal="left"/>
    </xf>
    <xf numFmtId="0" fontId="8" fillId="2" borderId="1" xfId="4" applyFill="1" applyBorder="1" applyAlignment="1">
      <alignment horizontal="left"/>
    </xf>
    <xf numFmtId="0" fontId="8" fillId="2" borderId="1" xfId="4" applyFill="1" applyAlignment="1">
      <alignment horizontal="right" vertical="top"/>
    </xf>
    <xf numFmtId="0" fontId="8" fillId="2" borderId="1" xfId="4" applyFont="1" applyFill="1" applyAlignment="1">
      <alignment horizontal="right" vertical="top" wrapText="1"/>
    </xf>
    <xf numFmtId="0" fontId="8" fillId="2" borderId="12" xfId="4" applyFill="1" applyBorder="1" applyAlignment="1">
      <alignment horizontal="right" vertical="top"/>
    </xf>
    <xf numFmtId="0" fontId="8" fillId="2" borderId="12" xfId="4" applyFont="1" applyFill="1" applyBorder="1" applyAlignment="1">
      <alignment horizontal="right" vertical="top" wrapText="1"/>
    </xf>
    <xf numFmtId="0" fontId="10" fillId="2" borderId="0" xfId="0" applyFont="1" applyFill="1" applyBorder="1" applyAlignment="1">
      <alignment horizontal="right"/>
    </xf>
    <xf numFmtId="0" fontId="13" fillId="2" borderId="13" xfId="5" applyFont="1" applyFill="1" applyBorder="1" applyAlignment="1">
      <alignment vertical="center"/>
    </xf>
    <xf numFmtId="0" fontId="13" fillId="2" borderId="2" xfId="5" applyFont="1" applyFill="1" applyBorder="1" applyAlignment="1">
      <alignment vertical="center" wrapText="1"/>
    </xf>
    <xf numFmtId="3" fontId="13" fillId="2" borderId="7" xfId="5" applyNumberFormat="1" applyFont="1" applyFill="1" applyBorder="1">
      <alignment vertical="center"/>
    </xf>
    <xf numFmtId="3" fontId="13" fillId="2" borderId="4" xfId="5" applyNumberFormat="1" applyFont="1" applyFill="1" applyBorder="1">
      <alignment vertical="center"/>
    </xf>
    <xf numFmtId="0" fontId="13" fillId="2" borderId="0" xfId="0" applyFont="1" applyFill="1" applyBorder="1" applyAlignment="1">
      <alignment wrapText="1"/>
    </xf>
    <xf numFmtId="0" fontId="10" fillId="2" borderId="5" xfId="5" applyFont="1" applyFill="1" applyBorder="1" applyAlignment="1">
      <alignment vertical="center" wrapText="1"/>
    </xf>
    <xf numFmtId="3" fontId="10" fillId="2" borderId="7" xfId="5" applyNumberFormat="1" applyFill="1" applyBorder="1">
      <alignment vertical="center"/>
    </xf>
    <xf numFmtId="0" fontId="10" fillId="2" borderId="0" xfId="0" applyFont="1" applyFill="1" applyBorder="1" applyAlignment="1">
      <alignment wrapText="1"/>
    </xf>
    <xf numFmtId="0" fontId="13" fillId="2" borderId="0" xfId="5" applyFont="1" applyFill="1" applyBorder="1" applyAlignment="1">
      <alignment vertical="center"/>
    </xf>
    <xf numFmtId="0" fontId="13" fillId="2" borderId="5" xfId="5" applyFont="1" applyFill="1" applyBorder="1" applyAlignment="1">
      <alignment vertical="center" wrapText="1"/>
    </xf>
    <xf numFmtId="0" fontId="46" fillId="2" borderId="0" xfId="0" applyFont="1" applyFill="1" applyBorder="1" applyAlignment="1">
      <alignment wrapText="1"/>
    </xf>
    <xf numFmtId="0" fontId="10" fillId="2" borderId="5" xfId="5" applyFont="1" applyFill="1" applyBorder="1" applyAlignment="1">
      <alignment vertical="center"/>
    </xf>
    <xf numFmtId="0" fontId="13" fillId="2" borderId="0" xfId="5" applyFont="1" applyFill="1" applyBorder="1">
      <alignment vertical="center"/>
    </xf>
    <xf numFmtId="0" fontId="13" fillId="2" borderId="5" xfId="5" applyFont="1" applyFill="1" applyBorder="1">
      <alignment vertical="center"/>
    </xf>
    <xf numFmtId="3" fontId="10" fillId="2" borderId="7" xfId="5" applyNumberFormat="1" applyFill="1" applyBorder="1" applyAlignment="1">
      <alignment horizontal="right" vertical="center"/>
    </xf>
    <xf numFmtId="0" fontId="13" fillId="2" borderId="0" xfId="0" applyFont="1" applyFill="1" applyBorder="1"/>
    <xf numFmtId="1" fontId="10" fillId="2" borderId="0" xfId="6" applyFont="1" applyFill="1" applyBorder="1"/>
    <xf numFmtId="0" fontId="14" fillId="2" borderId="0" xfId="7" applyFill="1"/>
    <xf numFmtId="0" fontId="8" fillId="0" borderId="12" xfId="4" applyFill="1" applyBorder="1" applyAlignment="1">
      <alignment horizontal="right" vertical="top" wrapText="1"/>
    </xf>
    <xf numFmtId="0" fontId="16" fillId="2" borderId="0" xfId="8" applyFont="1" applyFill="1" applyAlignment="1"/>
    <xf numFmtId="0" fontId="48" fillId="3" borderId="0" xfId="0" applyFont="1" applyBorder="1"/>
    <xf numFmtId="3" fontId="48" fillId="3" borderId="0" xfId="0" applyNumberFormat="1" applyFont="1" applyBorder="1" applyAlignment="1">
      <alignment horizontal="right"/>
    </xf>
    <xf numFmtId="3" fontId="10" fillId="2" borderId="0" xfId="0" applyNumberFormat="1" applyFont="1" applyFill="1" applyBorder="1" applyAlignment="1">
      <alignment horizontal="right" wrapText="1"/>
    </xf>
    <xf numFmtId="3" fontId="42" fillId="2" borderId="0" xfId="6" applyNumberFormat="1" applyFont="1" applyFill="1" applyBorder="1"/>
    <xf numFmtId="0" fontId="15" fillId="2" borderId="0" xfId="7" applyFont="1" applyFill="1"/>
    <xf numFmtId="0" fontId="46" fillId="3" borderId="0" xfId="0" applyFont="1"/>
    <xf numFmtId="0" fontId="13" fillId="3" borderId="0" xfId="0" applyFont="1"/>
    <xf numFmtId="0" fontId="7" fillId="0" borderId="0" xfId="3">
      <alignment horizontal="left"/>
    </xf>
    <xf numFmtId="0" fontId="8" fillId="2" borderId="8" xfId="4" applyFill="1" applyBorder="1" applyAlignment="1">
      <alignment horizontal="right" vertical="top" wrapText="1"/>
    </xf>
    <xf numFmtId="0" fontId="8" fillId="2" borderId="34" xfId="4" applyFill="1" applyBorder="1" applyAlignment="1">
      <alignment horizontal="center" vertical="top" wrapText="1"/>
    </xf>
    <xf numFmtId="0" fontId="8" fillId="0" borderId="43" xfId="4" applyBorder="1">
      <alignment horizontal="right" vertical="center"/>
    </xf>
    <xf numFmtId="0" fontId="8" fillId="2" borderId="36" xfId="4" applyFill="1" applyBorder="1" applyAlignment="1">
      <alignment horizontal="right" vertical="top" wrapText="1"/>
    </xf>
    <xf numFmtId="0" fontId="8" fillId="2" borderId="2" xfId="4" applyFill="1" applyBorder="1" applyAlignment="1">
      <alignment horizontal="left" vertical="center"/>
    </xf>
    <xf numFmtId="0" fontId="8" fillId="2" borderId="8" xfId="4" applyFill="1" applyBorder="1" applyAlignment="1">
      <alignment horizontal="left" vertical="center"/>
    </xf>
    <xf numFmtId="0" fontId="10" fillId="2" borderId="2" xfId="5" applyFill="1" applyBorder="1">
      <alignment vertical="center"/>
    </xf>
    <xf numFmtId="0" fontId="7" fillId="2" borderId="2" xfId="3" applyFont="1" applyFill="1" applyBorder="1">
      <alignment horizontal="left"/>
    </xf>
    <xf numFmtId="0" fontId="10" fillId="3" borderId="15" xfId="0" applyFont="1" applyBorder="1"/>
    <xf numFmtId="0" fontId="10" fillId="3" borderId="22" xfId="0" applyFont="1" applyBorder="1"/>
    <xf numFmtId="0" fontId="10" fillId="3" borderId="23" xfId="0" applyFont="1" applyBorder="1"/>
    <xf numFmtId="0" fontId="52" fillId="3" borderId="0" xfId="0" applyFont="1"/>
    <xf numFmtId="0" fontId="43" fillId="3" borderId="0" xfId="0" applyFont="1"/>
    <xf numFmtId="0" fontId="53" fillId="2" borderId="0" xfId="4" applyFont="1" applyFill="1" applyBorder="1" applyAlignment="1">
      <alignment horizontal="right" vertical="top" wrapText="1"/>
    </xf>
    <xf numFmtId="0" fontId="10" fillId="2" borderId="0" xfId="0" applyFont="1" applyFill="1"/>
    <xf numFmtId="0" fontId="10" fillId="3" borderId="0" xfId="0" applyFont="1" applyFill="1"/>
    <xf numFmtId="3" fontId="10" fillId="2" borderId="6" xfId="5" applyNumberFormat="1" applyFill="1" applyBorder="1" applyAlignment="1"/>
    <xf numFmtId="0" fontId="0" fillId="3" borderId="0" xfId="0" applyNumberFormat="1"/>
    <xf numFmtId="3" fontId="10" fillId="2" borderId="6" xfId="0" applyNumberFormat="1" applyFont="1" applyFill="1" applyBorder="1" applyAlignment="1">
      <alignment wrapText="1"/>
    </xf>
    <xf numFmtId="3" fontId="10" fillId="2" borderId="6" xfId="0" applyNumberFormat="1" applyFont="1" applyFill="1" applyBorder="1"/>
    <xf numFmtId="3" fontId="10" fillId="2" borderId="0" xfId="5" applyNumberFormat="1" applyFill="1" applyBorder="1" applyAlignment="1"/>
    <xf numFmtId="3" fontId="13" fillId="2" borderId="0" xfId="6" applyNumberFormat="1" applyFill="1" applyBorder="1"/>
    <xf numFmtId="3" fontId="13" fillId="2" borderId="0" xfId="6" applyNumberFormat="1" applyFont="1" applyFill="1" applyBorder="1"/>
    <xf numFmtId="0" fontId="0" fillId="3" borderId="0" xfId="0"/>
    <xf numFmtId="0" fontId="7" fillId="2" borderId="0" xfId="3" applyFont="1" applyFill="1">
      <alignment horizontal="left"/>
    </xf>
    <xf numFmtId="0" fontId="10" fillId="0" borderId="0" xfId="0" applyNumberFormat="1" applyFont="1" applyFill="1" applyBorder="1" applyAlignment="1"/>
    <xf numFmtId="2" fontId="10" fillId="3" borderId="24" xfId="0" applyNumberFormat="1" applyFont="1" applyBorder="1"/>
    <xf numFmtId="2" fontId="10" fillId="3" borderId="25" xfId="0" applyNumberFormat="1" applyFont="1" applyBorder="1"/>
    <xf numFmtId="2" fontId="13" fillId="3" borderId="25" xfId="0" applyNumberFormat="1" applyFont="1" applyBorder="1"/>
    <xf numFmtId="0" fontId="10" fillId="3" borderId="27" xfId="0" applyFont="1" applyBorder="1" applyAlignment="1">
      <alignment horizontal="right" wrapText="1"/>
    </xf>
    <xf numFmtId="1" fontId="10" fillId="3" borderId="27" xfId="0" applyNumberFormat="1" applyFont="1" applyBorder="1" applyAlignment="1">
      <alignment horizontal="right" wrapText="1"/>
    </xf>
    <xf numFmtId="0" fontId="10" fillId="3" borderId="26" xfId="0" applyFont="1" applyBorder="1" applyAlignment="1">
      <alignment horizontal="right" wrapText="1"/>
    </xf>
    <xf numFmtId="0" fontId="10" fillId="3" borderId="27" xfId="0" applyFont="1" applyBorder="1" applyAlignment="1" applyProtection="1">
      <alignment horizontal="right" wrapText="1"/>
      <protection locked="0"/>
    </xf>
    <xf numFmtId="1" fontId="10" fillId="3" borderId="26" xfId="0" applyNumberFormat="1" applyFont="1" applyBorder="1" applyAlignment="1">
      <alignment horizontal="right" wrapText="1"/>
    </xf>
    <xf numFmtId="0" fontId="10" fillId="2" borderId="0" xfId="0" applyFont="1" applyFill="1" applyBorder="1"/>
    <xf numFmtId="0" fontId="13" fillId="2" borderId="0" xfId="0" applyFont="1" applyFill="1" applyBorder="1"/>
    <xf numFmtId="0" fontId="13" fillId="3" borderId="0" xfId="0" applyFont="1" applyFill="1" applyBorder="1"/>
    <xf numFmtId="0" fontId="12" fillId="0" borderId="30" xfId="0" applyNumberFormat="1" applyFont="1" applyFill="1" applyBorder="1" applyAlignment="1" applyProtection="1">
      <alignment horizontal="left" vertical="top" wrapText="1"/>
    </xf>
    <xf numFmtId="0" fontId="12" fillId="0" borderId="34" xfId="0" applyNumberFormat="1" applyFont="1" applyFill="1" applyBorder="1" applyAlignment="1" applyProtection="1">
      <alignment horizontal="left" vertical="top" wrapText="1"/>
    </xf>
    <xf numFmtId="0" fontId="10" fillId="3" borderId="46" xfId="0" applyFont="1" applyBorder="1" applyAlignment="1">
      <alignment wrapText="1"/>
    </xf>
    <xf numFmtId="0" fontId="10" fillId="3" borderId="34" xfId="0" applyFont="1" applyBorder="1" applyAlignment="1" applyProtection="1">
      <alignment horizontal="left"/>
      <protection locked="0"/>
    </xf>
    <xf numFmtId="0" fontId="13" fillId="3" borderId="34" xfId="0" applyFont="1" applyBorder="1" applyAlignment="1" applyProtection="1">
      <alignment horizontal="left"/>
      <protection locked="0"/>
    </xf>
    <xf numFmtId="3" fontId="10" fillId="0" borderId="25" xfId="0" applyNumberFormat="1" applyFont="1" applyFill="1" applyBorder="1" applyAlignment="1"/>
    <xf numFmtId="3" fontId="13" fillId="0" borderId="25" xfId="0" applyNumberFormat="1" applyFont="1" applyFill="1" applyBorder="1" applyAlignment="1"/>
    <xf numFmtId="3" fontId="10" fillId="0" borderId="24" xfId="0" applyNumberFormat="1" applyFont="1" applyFill="1" applyBorder="1" applyAlignment="1"/>
    <xf numFmtId="0" fontId="8" fillId="2" borderId="0" xfId="4" applyFill="1" applyBorder="1" applyAlignment="1">
      <alignment horizontal="right" vertical="top" wrapText="1"/>
    </xf>
    <xf numFmtId="9" fontId="13" fillId="2" borderId="0" xfId="125" applyFont="1" applyFill="1" applyBorder="1"/>
    <xf numFmtId="9" fontId="10" fillId="2" borderId="0" xfId="125" applyFont="1" applyFill="1" applyBorder="1"/>
    <xf numFmtId="169" fontId="10" fillId="2" borderId="0" xfId="125" applyNumberFormat="1" applyFont="1" applyFill="1" applyBorder="1"/>
    <xf numFmtId="3" fontId="35" fillId="3" borderId="0" xfId="0" applyNumberFormat="1" applyFont="1" applyBorder="1"/>
    <xf numFmtId="0" fontId="43" fillId="2" borderId="0" xfId="0" applyFont="1" applyFill="1"/>
    <xf numFmtId="3" fontId="16" fillId="2" borderId="0" xfId="0" applyNumberFormat="1" applyFont="1" applyFill="1" applyBorder="1"/>
    <xf numFmtId="3" fontId="10" fillId="3" borderId="24" xfId="0" applyNumberFormat="1" applyFont="1" applyBorder="1" applyAlignment="1">
      <alignment horizontal="right"/>
    </xf>
    <xf numFmtId="3" fontId="10" fillId="3" borderId="25" xfId="0" applyNumberFormat="1" applyFont="1" applyBorder="1" applyAlignment="1">
      <alignment horizontal="right"/>
    </xf>
    <xf numFmtId="3" fontId="10" fillId="3" borderId="5" xfId="5" applyNumberFormat="1" applyFill="1" applyBorder="1">
      <alignment vertical="center"/>
    </xf>
    <xf numFmtId="3" fontId="10" fillId="3" borderId="5" xfId="5" applyNumberFormat="1" applyFill="1" applyBorder="1" applyAlignment="1">
      <alignment horizontal="right" vertical="center"/>
    </xf>
    <xf numFmtId="3" fontId="13" fillId="3" borderId="6" xfId="5" quotePrefix="1" applyNumberFormat="1" applyFont="1" applyFill="1" applyBorder="1" applyAlignment="1">
      <alignment horizontal="right" vertical="center"/>
    </xf>
    <xf numFmtId="3" fontId="13" fillId="3" borderId="5" xfId="6" applyNumberFormat="1" applyFill="1" applyBorder="1"/>
    <xf numFmtId="3" fontId="10" fillId="3" borderId="5" xfId="5" applyNumberFormat="1" applyFont="1" applyFill="1" applyBorder="1">
      <alignment vertical="center"/>
    </xf>
    <xf numFmtId="3" fontId="10" fillId="3" borderId="6" xfId="5" applyNumberFormat="1" applyFill="1" applyBorder="1">
      <alignment vertical="center"/>
    </xf>
    <xf numFmtId="3" fontId="10" fillId="3" borderId="7" xfId="5" applyNumberFormat="1" applyFill="1" applyBorder="1">
      <alignment vertical="center"/>
    </xf>
    <xf numFmtId="3" fontId="13" fillId="3" borderId="7" xfId="5" applyNumberFormat="1" applyFont="1" applyFill="1" applyBorder="1">
      <alignment vertical="center"/>
    </xf>
    <xf numFmtId="3" fontId="10" fillId="3" borderId="6" xfId="5" applyNumberFormat="1" applyFill="1" applyBorder="1" applyAlignment="1"/>
    <xf numFmtId="3" fontId="10" fillId="3" borderId="3" xfId="5" applyNumberFormat="1" applyFill="1" applyBorder="1" applyAlignment="1"/>
    <xf numFmtId="3" fontId="10" fillId="3" borderId="0" xfId="5" quotePrefix="1" applyNumberFormat="1" applyFont="1" applyFill="1" applyBorder="1" applyAlignment="1">
      <alignment horizontal="right" vertical="center"/>
    </xf>
    <xf numFmtId="3" fontId="10" fillId="3" borderId="0" xfId="5" applyNumberFormat="1" applyFont="1" applyFill="1" applyBorder="1" applyAlignment="1">
      <alignment horizontal="right" vertical="center"/>
    </xf>
    <xf numFmtId="3" fontId="13" fillId="3" borderId="0" xfId="5" quotePrefix="1" applyNumberFormat="1" applyFont="1" applyFill="1" applyBorder="1" applyAlignment="1">
      <alignment horizontal="right" vertical="center"/>
    </xf>
    <xf numFmtId="3" fontId="10" fillId="3" borderId="6" xfId="0" applyNumberFormat="1" applyFont="1" applyFill="1" applyBorder="1"/>
    <xf numFmtId="170" fontId="10" fillId="3" borderId="0" xfId="0" applyNumberFormat="1" applyFont="1"/>
    <xf numFmtId="171" fontId="10" fillId="0" borderId="0" xfId="1" applyNumberFormat="1" applyFont="1"/>
    <xf numFmtId="171" fontId="10" fillId="3" borderId="0" xfId="0" applyNumberFormat="1" applyFont="1"/>
    <xf numFmtId="172" fontId="10" fillId="3" borderId="0" xfId="0" applyNumberFormat="1" applyFont="1"/>
    <xf numFmtId="3" fontId="13" fillId="3" borderId="5" xfId="5" quotePrefix="1" applyNumberFormat="1" applyFont="1" applyFill="1" applyAlignment="1">
      <alignment horizontal="right" vertical="center"/>
    </xf>
    <xf numFmtId="3" fontId="13" fillId="3" borderId="7" xfId="5" quotePrefix="1" applyNumberFormat="1" applyFont="1" applyFill="1" applyBorder="1" applyAlignment="1">
      <alignment horizontal="right" vertical="center"/>
    </xf>
    <xf numFmtId="167" fontId="13" fillId="3" borderId="6" xfId="1" applyNumberFormat="1" applyFont="1" applyFill="1" applyBorder="1" applyAlignment="1">
      <alignment horizontal="right"/>
    </xf>
    <xf numFmtId="3" fontId="39" fillId="3" borderId="6" xfId="0" applyNumberFormat="1" applyFont="1" applyFill="1" applyBorder="1"/>
    <xf numFmtId="3" fontId="12" fillId="3" borderId="6" xfId="0" applyNumberFormat="1" applyFont="1" applyFill="1" applyBorder="1"/>
    <xf numFmtId="167" fontId="10" fillId="3" borderId="0" xfId="0" applyNumberFormat="1" applyFont="1"/>
    <xf numFmtId="0" fontId="10" fillId="3" borderId="0" xfId="0" quotePrefix="1" applyFont="1"/>
    <xf numFmtId="3" fontId="10" fillId="3" borderId="5" xfId="5" applyNumberFormat="1" applyFont="1" applyFill="1" applyBorder="1" applyAlignment="1">
      <alignment horizontal="right" vertical="center"/>
    </xf>
    <xf numFmtId="3" fontId="10" fillId="3" borderId="5" xfId="5" quotePrefix="1" applyNumberFormat="1" applyFont="1" applyFill="1" applyAlignment="1">
      <alignment horizontal="right" vertical="center"/>
    </xf>
    <xf numFmtId="3" fontId="10" fillId="3" borderId="5" xfId="5" applyNumberFormat="1" applyFill="1" applyAlignment="1"/>
    <xf numFmtId="3" fontId="13" fillId="3" borderId="5" xfId="6" applyNumberFormat="1" applyFill="1"/>
    <xf numFmtId="3" fontId="10" fillId="3" borderId="5" xfId="5" applyNumberFormat="1" applyFill="1">
      <alignment vertical="center"/>
    </xf>
    <xf numFmtId="0" fontId="27" fillId="3" borderId="0" xfId="0" applyFont="1" applyFill="1"/>
    <xf numFmtId="1" fontId="27" fillId="3" borderId="0" xfId="0" applyNumberFormat="1" applyFont="1" applyFill="1"/>
    <xf numFmtId="3" fontId="13" fillId="3" borderId="6" xfId="0" applyNumberFormat="1" applyFont="1" applyFill="1" applyBorder="1" applyAlignment="1">
      <alignment horizontal="right" wrapText="1"/>
    </xf>
    <xf numFmtId="3" fontId="13" fillId="3" borderId="7" xfId="0" applyNumberFormat="1" applyFont="1" applyFill="1" applyBorder="1" applyAlignment="1">
      <alignment horizontal="right"/>
    </xf>
    <xf numFmtId="3" fontId="39" fillId="3" borderId="7" xfId="0" applyNumberFormat="1" applyFont="1" applyFill="1" applyBorder="1"/>
    <xf numFmtId="3" fontId="12" fillId="3" borderId="6" xfId="0" applyNumberFormat="1" applyFont="1" applyFill="1" applyBorder="1" applyAlignment="1">
      <alignment horizontal="right"/>
    </xf>
    <xf numFmtId="3" fontId="12" fillId="3" borderId="7" xfId="0" applyNumberFormat="1" applyFont="1" applyFill="1" applyBorder="1" applyAlignment="1">
      <alignment horizontal="right"/>
    </xf>
    <xf numFmtId="0" fontId="16" fillId="3" borderId="0" xfId="0" applyFont="1"/>
    <xf numFmtId="1" fontId="16" fillId="3" borderId="0" xfId="0" applyNumberFormat="1" applyFont="1"/>
    <xf numFmtId="3" fontId="10" fillId="3" borderId="7" xfId="5" applyNumberFormat="1" applyFill="1" applyBorder="1" applyAlignment="1"/>
    <xf numFmtId="3" fontId="13" fillId="3" borderId="7" xfId="6" applyNumberFormat="1" applyFont="1" applyFill="1" applyBorder="1"/>
    <xf numFmtId="3" fontId="10" fillId="3" borderId="4" xfId="5" applyNumberFormat="1" applyFill="1" applyBorder="1" applyAlignment="1"/>
    <xf numFmtId="3" fontId="13" fillId="3" borderId="7" xfId="6" applyNumberFormat="1" applyFill="1" applyBorder="1"/>
    <xf numFmtId="1" fontId="10" fillId="3" borderId="0" xfId="0" applyNumberFormat="1" applyFont="1"/>
    <xf numFmtId="3" fontId="13" fillId="3" borderId="4" xfId="0" applyNumberFormat="1" applyFont="1" applyFill="1" applyBorder="1" applyAlignment="1">
      <alignment horizontal="right" wrapText="1"/>
    </xf>
    <xf numFmtId="3" fontId="10" fillId="3" borderId="6" xfId="0" applyNumberFormat="1" applyFont="1" applyFill="1" applyBorder="1" applyAlignment="1">
      <alignment horizontal="right"/>
    </xf>
    <xf numFmtId="3" fontId="12" fillId="3" borderId="0" xfId="0" applyNumberFormat="1" applyFont="1" applyFill="1" applyBorder="1" applyAlignment="1">
      <alignment horizontal="right"/>
    </xf>
    <xf numFmtId="168" fontId="10" fillId="3" borderId="0" xfId="5" applyNumberFormat="1" applyFont="1" applyFill="1" applyBorder="1" applyAlignment="1">
      <alignment horizontal="right" vertical="center"/>
    </xf>
    <xf numFmtId="168" fontId="13" fillId="3" borderId="0" xfId="5" quotePrefix="1" applyNumberFormat="1" applyFont="1" applyFill="1" applyBorder="1" applyAlignment="1">
      <alignment horizontal="right" vertical="center"/>
    </xf>
    <xf numFmtId="3" fontId="10" fillId="3" borderId="5" xfId="5" applyNumberFormat="1" applyFont="1" applyFill="1" applyAlignment="1">
      <alignment horizontal="right" vertical="center"/>
    </xf>
    <xf numFmtId="1" fontId="12" fillId="3" borderId="0" xfId="0" applyNumberFormat="1" applyFont="1" applyAlignment="1">
      <alignment wrapText="1"/>
    </xf>
    <xf numFmtId="0" fontId="12" fillId="3" borderId="0" xfId="0" applyFont="1" applyAlignment="1">
      <alignment wrapText="1"/>
    </xf>
    <xf numFmtId="173" fontId="13" fillId="2" borderId="0" xfId="0" applyNumberFormat="1" applyFont="1" applyFill="1" applyBorder="1"/>
    <xf numFmtId="165" fontId="0" fillId="3" borderId="0" xfId="0" applyNumberFormat="1"/>
    <xf numFmtId="3" fontId="13" fillId="3" borderId="6" xfId="6" applyNumberFormat="1" applyFill="1" applyBorder="1"/>
    <xf numFmtId="3" fontId="13" fillId="3" borderId="6" xfId="5" applyNumberFormat="1" applyFont="1" applyFill="1" applyBorder="1" applyAlignment="1"/>
    <xf numFmtId="3" fontId="13" fillId="3" borderId="5" xfId="5" applyNumberFormat="1" applyFont="1" applyFill="1" applyAlignment="1">
      <alignment horizontal="right" vertical="center"/>
    </xf>
    <xf numFmtId="3" fontId="21" fillId="3" borderId="0" xfId="0" applyNumberFormat="1" applyFont="1" applyFill="1" applyBorder="1"/>
    <xf numFmtId="0" fontId="0" fillId="3" borderId="0" xfId="0" quotePrefix="1" applyFont="1"/>
    <xf numFmtId="0" fontId="27" fillId="0" borderId="0" xfId="126" applyFont="1" applyFill="1" applyBorder="1"/>
    <xf numFmtId="3" fontId="10" fillId="0" borderId="5" xfId="5" applyNumberFormat="1">
      <alignment vertical="center"/>
    </xf>
    <xf numFmtId="3" fontId="13" fillId="0" borderId="5" xfId="5" applyNumberFormat="1" applyFont="1">
      <alignment vertical="center"/>
    </xf>
    <xf numFmtId="0" fontId="10" fillId="2" borderId="0" xfId="0" applyFont="1" applyFill="1" applyBorder="1" applyAlignment="1"/>
    <xf numFmtId="0" fontId="13" fillId="3" borderId="0" xfId="0" applyFont="1" applyFill="1" applyBorder="1" applyAlignment="1"/>
    <xf numFmtId="0" fontId="13" fillId="2" borderId="0" xfId="0" applyFont="1" applyFill="1" applyBorder="1" applyAlignment="1"/>
    <xf numFmtId="167" fontId="10" fillId="3" borderId="0" xfId="1" applyNumberFormat="1" applyFont="1" applyFill="1"/>
    <xf numFmtId="167" fontId="10" fillId="2" borderId="0" xfId="1" applyNumberFormat="1" applyFont="1" applyFill="1"/>
    <xf numFmtId="3" fontId="10" fillId="0" borderId="6" xfId="5" applyNumberFormat="1" applyFill="1" applyBorder="1" applyAlignment="1"/>
    <xf numFmtId="3" fontId="13" fillId="0" borderId="5" xfId="6" applyNumberFormat="1" applyFill="1"/>
    <xf numFmtId="3" fontId="13" fillId="2" borderId="5" xfId="5" applyNumberFormat="1" applyFont="1" applyFill="1" applyBorder="1" applyAlignment="1"/>
    <xf numFmtId="3" fontId="13" fillId="2" borderId="6" xfId="5" quotePrefix="1" applyNumberFormat="1" applyFont="1" applyFill="1" applyBorder="1" applyAlignment="1">
      <alignment horizontal="right" vertical="center"/>
    </xf>
    <xf numFmtId="0" fontId="10" fillId="3" borderId="21" xfId="0" applyFont="1" applyBorder="1"/>
    <xf numFmtId="0" fontId="16" fillId="2" borderId="0" xfId="127" applyFont="1" applyFill="1"/>
    <xf numFmtId="0" fontId="13" fillId="2" borderId="0" xfId="127" applyFont="1" applyFill="1"/>
    <xf numFmtId="0" fontId="20" fillId="2" borderId="0" xfId="127" applyFont="1" applyFill="1"/>
    <xf numFmtId="0" fontId="10" fillId="3" borderId="0" xfId="127"/>
    <xf numFmtId="165" fontId="16" fillId="2" borderId="0" xfId="127" applyNumberFormat="1" applyFont="1" applyFill="1"/>
    <xf numFmtId="0" fontId="8" fillId="2" borderId="1" xfId="4" applyFill="1">
      <alignment horizontal="right" vertical="center"/>
    </xf>
    <xf numFmtId="0" fontId="8" fillId="2" borderId="12" xfId="4" applyFill="1" applyBorder="1">
      <alignment horizontal="right" vertical="center"/>
    </xf>
    <xf numFmtId="3" fontId="10" fillId="3" borderId="3" xfId="127" applyNumberFormat="1" applyBorder="1"/>
    <xf numFmtId="3" fontId="10" fillId="3" borderId="4" xfId="127" applyNumberFormat="1" applyBorder="1"/>
    <xf numFmtId="168" fontId="16" fillId="2" borderId="0" xfId="127" applyNumberFormat="1" applyFont="1" applyFill="1"/>
    <xf numFmtId="0" fontId="10" fillId="2" borderId="5" xfId="5" applyFill="1">
      <alignment vertical="center"/>
    </xf>
    <xf numFmtId="3" fontId="10" fillId="3" borderId="6" xfId="127" applyNumberFormat="1" applyBorder="1"/>
    <xf numFmtId="3" fontId="10" fillId="3" borderId="7" xfId="127" applyNumberFormat="1" applyBorder="1"/>
    <xf numFmtId="1" fontId="13" fillId="2" borderId="5" xfId="6" applyFill="1"/>
    <xf numFmtId="3" fontId="13" fillId="3" borderId="6" xfId="127" applyNumberFormat="1" applyFont="1" applyBorder="1"/>
    <xf numFmtId="3" fontId="13" fillId="3" borderId="7" xfId="127" applyNumberFormat="1" applyFont="1" applyBorder="1"/>
    <xf numFmtId="168" fontId="20" fillId="2" borderId="0" xfId="127" applyNumberFormat="1" applyFont="1" applyFill="1"/>
    <xf numFmtId="165" fontId="46" fillId="2" borderId="0" xfId="127" applyNumberFormat="1" applyFont="1" applyFill="1"/>
    <xf numFmtId="3" fontId="13" fillId="2" borderId="0" xfId="127" applyNumberFormat="1" applyFont="1" applyFill="1"/>
    <xf numFmtId="0" fontId="16" fillId="2" borderId="0" xfId="8" applyFill="1"/>
    <xf numFmtId="0" fontId="8" fillId="2" borderId="2" xfId="4" applyFill="1" applyBorder="1" applyAlignment="1">
      <alignment horizontal="left"/>
    </xf>
    <xf numFmtId="0" fontId="8" fillId="2" borderId="3" xfId="4" applyFill="1" applyBorder="1" applyAlignment="1">
      <alignment horizontal="right" wrapText="1"/>
    </xf>
    <xf numFmtId="0" fontId="8" fillId="2" borderId="5" xfId="4" applyFill="1" applyBorder="1" applyAlignment="1">
      <alignment horizontal="left"/>
    </xf>
    <xf numFmtId="0" fontId="8" fillId="2" borderId="6" xfId="4" applyFill="1" applyBorder="1" applyAlignment="1">
      <alignment horizontal="right" wrapText="1"/>
    </xf>
    <xf numFmtId="0" fontId="8" fillId="2" borderId="7" xfId="4" applyFill="1" applyBorder="1" applyAlignment="1">
      <alignment horizontal="right" wrapText="1"/>
    </xf>
    <xf numFmtId="0" fontId="8" fillId="2" borderId="5" xfId="4" applyFill="1" applyBorder="1" applyAlignment="1">
      <alignment horizontal="right" wrapText="1"/>
    </xf>
    <xf numFmtId="0" fontId="8" fillId="2" borderId="8" xfId="4" applyFill="1" applyBorder="1" applyAlignment="1">
      <alignment horizontal="left"/>
    </xf>
    <xf numFmtId="0" fontId="8" fillId="2" borderId="9" xfId="4" applyFill="1" applyBorder="1" applyAlignment="1">
      <alignment horizontal="right" wrapText="1"/>
    </xf>
    <xf numFmtId="0" fontId="8" fillId="2" borderId="10" xfId="4" applyFill="1" applyBorder="1" applyAlignment="1">
      <alignment horizontal="right" wrapText="1"/>
    </xf>
    <xf numFmtId="3" fontId="10" fillId="3" borderId="5" xfId="5" quotePrefix="1" applyNumberFormat="1" applyFill="1" applyAlignment="1">
      <alignment horizontal="right" vertical="center"/>
    </xf>
    <xf numFmtId="3" fontId="0" fillId="3" borderId="3" xfId="0" applyNumberFormat="1" applyBorder="1"/>
    <xf numFmtId="3" fontId="0" fillId="3" borderId="44" xfId="0" applyNumberFormat="1" applyBorder="1"/>
    <xf numFmtId="3" fontId="0" fillId="3" borderId="45" xfId="0" applyNumberFormat="1" applyBorder="1"/>
    <xf numFmtId="3" fontId="0" fillId="3" borderId="6" xfId="0" applyNumberFormat="1" applyBorder="1"/>
    <xf numFmtId="3" fontId="10" fillId="3" borderId="7" xfId="0" applyNumberFormat="1" applyFont="1" applyBorder="1"/>
    <xf numFmtId="3" fontId="10" fillId="3" borderId="0" xfId="0" applyNumberFormat="1" applyFont="1" applyAlignment="1">
      <alignment horizontal="right"/>
    </xf>
    <xf numFmtId="3" fontId="10" fillId="3" borderId="6" xfId="0" applyNumberFormat="1" applyFont="1" applyBorder="1" applyAlignment="1">
      <alignment horizontal="right"/>
    </xf>
    <xf numFmtId="3" fontId="10" fillId="3" borderId="7" xfId="0" applyNumberFormat="1" applyFont="1" applyBorder="1" applyAlignment="1">
      <alignment horizontal="right"/>
    </xf>
    <xf numFmtId="166" fontId="13" fillId="2" borderId="0" xfId="1" applyNumberFormat="1" applyFont="1" applyFill="1"/>
    <xf numFmtId="166" fontId="13" fillId="2" borderId="0" xfId="0" applyNumberFormat="1" applyFont="1" applyFill="1"/>
    <xf numFmtId="166" fontId="51" fillId="2" borderId="0" xfId="1" applyNumberFormat="1" applyFont="1" applyFill="1"/>
    <xf numFmtId="173" fontId="13" fillId="2" borderId="0" xfId="0" applyNumberFormat="1" applyFont="1" applyFill="1"/>
    <xf numFmtId="0" fontId="16" fillId="2" borderId="0" xfId="0" applyFont="1" applyFill="1"/>
    <xf numFmtId="164" fontId="16" fillId="2" borderId="0" xfId="1" applyFont="1" applyFill="1" applyBorder="1"/>
    <xf numFmtId="165" fontId="11" fillId="3" borderId="7" xfId="0" applyNumberFormat="1" applyFont="1" applyBorder="1" applyAlignment="1">
      <alignment horizontal="right"/>
    </xf>
    <xf numFmtId="0" fontId="39" fillId="0" borderId="0" xfId="0" applyFont="1" applyFill="1"/>
    <xf numFmtId="3" fontId="39" fillId="3" borderId="7" xfId="0" applyNumberFormat="1" applyFont="1" applyBorder="1"/>
    <xf numFmtId="165" fontId="12" fillId="3" borderId="7" xfId="0" applyNumberFormat="1" applyFont="1" applyBorder="1" applyAlignment="1">
      <alignment horizontal="right"/>
    </xf>
    <xf numFmtId="3" fontId="12" fillId="3" borderId="0" xfId="0" applyNumberFormat="1" applyFont="1" applyFill="1" applyBorder="1"/>
    <xf numFmtId="0" fontId="10" fillId="20" borderId="0" xfId="0" applyFont="1" applyFill="1"/>
    <xf numFmtId="0" fontId="12" fillId="3" borderId="27" xfId="0" applyFont="1" applyBorder="1" applyAlignment="1">
      <alignment horizontal="right" wrapText="1"/>
    </xf>
    <xf numFmtId="0" fontId="12" fillId="3" borderId="26" xfId="0" applyFont="1" applyBorder="1" applyAlignment="1">
      <alignment horizontal="right" wrapText="1"/>
    </xf>
    <xf numFmtId="0" fontId="12" fillId="3" borderId="30" xfId="0" applyFont="1" applyBorder="1" applyAlignment="1">
      <alignment horizontal="left" vertical="top" wrapText="1"/>
    </xf>
    <xf numFmtId="3" fontId="12" fillId="3" borderId="25" xfId="0" applyNumberFormat="1" applyFont="1" applyBorder="1" applyAlignment="1">
      <alignment horizontal="right" wrapText="1"/>
    </xf>
    <xf numFmtId="0" fontId="12" fillId="3" borderId="25" xfId="0" applyFont="1" applyBorder="1" applyAlignment="1">
      <alignment horizontal="right" wrapText="1"/>
    </xf>
    <xf numFmtId="0" fontId="12" fillId="3" borderId="0" xfId="0" applyFont="1" applyAlignment="1">
      <alignment horizontal="right" wrapText="1"/>
    </xf>
    <xf numFmtId="0" fontId="12" fillId="3" borderId="34" xfId="0" applyFont="1" applyBorder="1" applyAlignment="1">
      <alignment horizontal="left" vertical="top" wrapText="1"/>
    </xf>
    <xf numFmtId="0" fontId="11" fillId="3" borderId="34" xfId="0" applyFont="1" applyBorder="1" applyAlignment="1">
      <alignment horizontal="left" vertical="top" wrapText="1"/>
    </xf>
    <xf numFmtId="3" fontId="11" fillId="3" borderId="25" xfId="0" applyNumberFormat="1" applyFont="1" applyBorder="1" applyAlignment="1">
      <alignment horizontal="right" wrapText="1"/>
    </xf>
    <xf numFmtId="0" fontId="11" fillId="3" borderId="25" xfId="0" applyFont="1" applyBorder="1" applyAlignment="1">
      <alignment horizontal="right" wrapText="1"/>
    </xf>
    <xf numFmtId="0" fontId="11" fillId="3" borderId="0" xfId="0" applyFont="1" applyAlignment="1">
      <alignment horizontal="right" wrapText="1"/>
    </xf>
    <xf numFmtId="0" fontId="11" fillId="0" borderId="0" xfId="0" applyFont="1" applyFill="1" applyAlignment="1">
      <alignment horizontal="left" vertical="top" wrapText="1"/>
    </xf>
    <xf numFmtId="3" fontId="11" fillId="0" borderId="0" xfId="0" applyNumberFormat="1" applyFont="1" applyFill="1" applyAlignment="1">
      <alignment horizontal="right" wrapText="1"/>
    </xf>
    <xf numFmtId="0" fontId="11" fillId="0" borderId="0" xfId="0" applyFont="1" applyFill="1" applyAlignment="1">
      <alignment horizontal="right" wrapText="1"/>
    </xf>
    <xf numFmtId="3" fontId="0" fillId="3" borderId="0" xfId="0" quotePrefix="1" applyNumberFormat="1" applyFont="1"/>
    <xf numFmtId="2" fontId="16" fillId="2" borderId="0" xfId="0" applyNumberFormat="1" applyFont="1" applyFill="1" applyBorder="1"/>
    <xf numFmtId="1" fontId="16" fillId="2" borderId="0" xfId="0" applyNumberFormat="1" applyFont="1" applyFill="1" applyBorder="1"/>
    <xf numFmtId="0" fontId="70" fillId="2" borderId="0" xfId="0" applyFont="1" applyFill="1" applyBorder="1"/>
    <xf numFmtId="1" fontId="10" fillId="0" borderId="0" xfId="0" applyNumberFormat="1" applyFont="1" applyFill="1" applyBorder="1" applyAlignment="1">
      <alignment horizontal="left"/>
    </xf>
    <xf numFmtId="3" fontId="10" fillId="2" borderId="5" xfId="5" applyNumberFormat="1" applyFill="1" applyAlignment="1">
      <alignment horizontal="right"/>
    </xf>
    <xf numFmtId="3" fontId="10" fillId="0" borderId="5" xfId="5" applyNumberFormat="1" applyFill="1" applyAlignment="1"/>
    <xf numFmtId="3" fontId="10" fillId="0" borderId="5" xfId="5" applyNumberFormat="1" applyFill="1" applyAlignment="1">
      <alignment horizontal="right"/>
    </xf>
    <xf numFmtId="3" fontId="10" fillId="0" borderId="6" xfId="0" applyNumberFormat="1" applyFont="1" applyFill="1" applyBorder="1"/>
    <xf numFmtId="3" fontId="10" fillId="0" borderId="6" xfId="5" applyNumberFormat="1" applyFill="1" applyBorder="1">
      <alignment vertical="center"/>
    </xf>
    <xf numFmtId="0" fontId="16" fillId="0" borderId="0" xfId="0" applyFont="1" applyFill="1" applyBorder="1"/>
    <xf numFmtId="1" fontId="16" fillId="0" borderId="0" xfId="0" applyNumberFormat="1" applyFont="1" applyFill="1" applyBorder="1"/>
    <xf numFmtId="3" fontId="10" fillId="0" borderId="0" xfId="0" applyNumberFormat="1" applyFont="1" applyFill="1" applyBorder="1"/>
    <xf numFmtId="3" fontId="13" fillId="0" borderId="0" xfId="0" applyNumberFormat="1" applyFont="1" applyFill="1" applyBorder="1"/>
    <xf numFmtId="3" fontId="10" fillId="0" borderId="3" xfId="5" applyNumberFormat="1" applyFill="1" applyBorder="1" applyAlignment="1"/>
    <xf numFmtId="3" fontId="10" fillId="0" borderId="6" xfId="5" applyNumberFormat="1" applyFill="1" applyBorder="1" applyAlignment="1">
      <alignment horizontal="right" vertical="center"/>
    </xf>
    <xf numFmtId="3" fontId="10" fillId="0" borderId="5" xfId="5" applyNumberFormat="1" applyFill="1">
      <alignment vertical="center"/>
    </xf>
    <xf numFmtId="3" fontId="10" fillId="0" borderId="5" xfId="5" applyNumberFormat="1" applyFill="1" applyAlignment="1">
      <alignment horizontal="right" vertical="center"/>
    </xf>
    <xf numFmtId="3" fontId="13" fillId="0" borderId="5" xfId="6" applyNumberFormat="1" applyFill="1" applyBorder="1"/>
    <xf numFmtId="0" fontId="46" fillId="2" borderId="0" xfId="0" applyFont="1" applyFill="1" applyBorder="1"/>
    <xf numFmtId="3" fontId="10" fillId="0" borderId="2" xfId="5" applyNumberFormat="1" applyFill="1" applyBorder="1" applyAlignment="1"/>
    <xf numFmtId="3" fontId="10" fillId="0" borderId="5" xfId="5" applyNumberFormat="1" applyFill="1" applyBorder="1" applyAlignment="1"/>
    <xf numFmtId="165" fontId="10" fillId="2" borderId="5" xfId="5" applyNumberFormat="1" applyFill="1" applyAlignment="1"/>
    <xf numFmtId="165" fontId="13" fillId="2" borderId="5" xfId="5" applyNumberFormat="1" applyFont="1" applyFill="1" applyAlignment="1"/>
    <xf numFmtId="165" fontId="10" fillId="2" borderId="0" xfId="0" applyNumberFormat="1" applyFont="1" applyFill="1" applyBorder="1" applyAlignment="1">
      <alignment wrapText="1"/>
    </xf>
    <xf numFmtId="0" fontId="16" fillId="2" borderId="0" xfId="127" applyFont="1" applyFill="1" applyAlignment="1">
      <alignment horizontal="left" vertical="center" wrapText="1"/>
    </xf>
    <xf numFmtId="3" fontId="68" fillId="0" borderId="7" xfId="0" applyNumberFormat="1" applyFont="1" applyFill="1" applyBorder="1" applyAlignment="1">
      <alignment horizontal="right"/>
    </xf>
    <xf numFmtId="165" fontId="13" fillId="2" borderId="0" xfId="0" applyNumberFormat="1" applyFont="1" applyFill="1" applyBorder="1" applyAlignment="1">
      <alignment wrapText="1"/>
    </xf>
    <xf numFmtId="3" fontId="12" fillId="3" borderId="6" xfId="0" applyNumberFormat="1" applyFont="1" applyBorder="1"/>
    <xf numFmtId="3" fontId="0" fillId="3" borderId="5" xfId="5" applyNumberFormat="1" applyFont="1" applyFill="1" applyAlignment="1">
      <alignment horizontal="right" vertical="center"/>
    </xf>
    <xf numFmtId="3" fontId="0" fillId="3" borderId="0" xfId="5" applyNumberFormat="1" applyFont="1" applyFill="1" applyBorder="1" applyAlignment="1">
      <alignment horizontal="right" vertical="center"/>
    </xf>
    <xf numFmtId="0" fontId="13" fillId="2" borderId="31" xfId="3" applyFont="1" applyFill="1" applyBorder="1" applyAlignment="1">
      <alignment horizontal="center" vertical="top"/>
    </xf>
    <xf numFmtId="0" fontId="13" fillId="2" borderId="32" xfId="3" applyFont="1" applyFill="1" applyBorder="1" applyAlignment="1">
      <alignment horizontal="center" vertical="top"/>
    </xf>
    <xf numFmtId="0" fontId="13" fillId="2" borderId="29" xfId="3" applyFont="1" applyFill="1" applyBorder="1" applyAlignment="1">
      <alignment horizontal="center"/>
    </xf>
    <xf numFmtId="0" fontId="13" fillId="2" borderId="33" xfId="3" applyFont="1" applyFill="1" applyBorder="1" applyAlignment="1">
      <alignment horizontal="center"/>
    </xf>
    <xf numFmtId="0" fontId="13" fillId="2" borderId="30" xfId="3" applyFont="1" applyFill="1" applyBorder="1" applyAlignment="1">
      <alignment horizontal="center"/>
    </xf>
    <xf numFmtId="0" fontId="13" fillId="2" borderId="29" xfId="3" applyFont="1" applyFill="1" applyBorder="1" applyAlignment="1">
      <alignment horizontal="center" vertical="top"/>
    </xf>
    <xf numFmtId="0" fontId="13" fillId="2" borderId="33" xfId="3" applyFont="1" applyFill="1" applyBorder="1" applyAlignment="1">
      <alignment horizontal="center" vertical="top"/>
    </xf>
    <xf numFmtId="0" fontId="8" fillId="2" borderId="12" xfId="4" applyFill="1" applyBorder="1" applyAlignment="1">
      <alignment horizontal="center" vertical="center"/>
    </xf>
    <xf numFmtId="0" fontId="8" fillId="2" borderId="11" xfId="4" applyFill="1" applyBorder="1" applyAlignment="1">
      <alignment horizontal="center" vertical="center"/>
    </xf>
    <xf numFmtId="0" fontId="8" fillId="2" borderId="14" xfId="4" applyFill="1" applyBorder="1" applyAlignment="1">
      <alignment horizontal="center" vertical="center"/>
    </xf>
    <xf numFmtId="0" fontId="16" fillId="2" borderId="0" xfId="127" applyFont="1" applyFill="1" applyAlignment="1">
      <alignment horizontal="left" vertical="center" wrapText="1"/>
    </xf>
    <xf numFmtId="0" fontId="8" fillId="2" borderId="4" xfId="4" applyFill="1" applyBorder="1" applyAlignment="1">
      <alignment horizontal="center" wrapText="1"/>
    </xf>
    <xf numFmtId="0" fontId="8" fillId="2" borderId="2" xfId="4" applyFill="1" applyBorder="1" applyAlignment="1">
      <alignment horizontal="center" wrapText="1"/>
    </xf>
    <xf numFmtId="0" fontId="8" fillId="2" borderId="13" xfId="4" applyFill="1" applyBorder="1" applyAlignment="1">
      <alignment horizontal="center" wrapText="1"/>
    </xf>
    <xf numFmtId="0" fontId="8" fillId="2" borderId="7" xfId="4" applyFill="1" applyBorder="1" applyAlignment="1">
      <alignment horizontal="center" wrapText="1"/>
    </xf>
    <xf numFmtId="0" fontId="8" fillId="2" borderId="0" xfId="4" applyFill="1" applyBorder="1" applyAlignment="1">
      <alignment horizontal="center" wrapText="1"/>
    </xf>
    <xf numFmtId="0" fontId="8" fillId="2" borderId="4" xfId="4" applyFill="1" applyBorder="1" applyAlignment="1">
      <alignment horizontal="center" vertical="top" wrapText="1"/>
    </xf>
    <xf numFmtId="0" fontId="8" fillId="2" borderId="13" xfId="4" applyFill="1" applyBorder="1" applyAlignment="1">
      <alignment horizontal="center" vertical="top" wrapText="1"/>
    </xf>
    <xf numFmtId="0" fontId="8" fillId="2" borderId="2" xfId="4" applyFill="1" applyBorder="1" applyAlignment="1">
      <alignment horizontal="center" vertical="top" wrapText="1"/>
    </xf>
    <xf numFmtId="0" fontId="13" fillId="2" borderId="3" xfId="3" applyFont="1" applyFill="1" applyBorder="1" applyAlignment="1">
      <alignment horizontal="center" vertical="top"/>
    </xf>
    <xf numFmtId="0" fontId="13" fillId="2" borderId="6" xfId="3" applyFont="1" applyFill="1" applyBorder="1" applyAlignment="1">
      <alignment horizontal="center" vertical="top"/>
    </xf>
    <xf numFmtId="0" fontId="13" fillId="2" borderId="9" xfId="3" applyFont="1" applyFill="1" applyBorder="1" applyAlignment="1">
      <alignment horizontal="center" vertical="top"/>
    </xf>
    <xf numFmtId="0" fontId="13" fillId="2" borderId="12" xfId="0" applyFont="1" applyFill="1" applyBorder="1" applyAlignment="1">
      <alignment horizontal="center"/>
    </xf>
    <xf numFmtId="0" fontId="13" fillId="2" borderId="14" xfId="0" applyFont="1" applyFill="1" applyBorder="1" applyAlignment="1">
      <alignment horizontal="center"/>
    </xf>
    <xf numFmtId="0" fontId="8" fillId="2" borderId="4" xfId="4" applyFont="1" applyFill="1" applyBorder="1" applyAlignment="1">
      <alignment horizontal="right" vertical="top" wrapText="1"/>
    </xf>
    <xf numFmtId="0" fontId="8" fillId="2" borderId="7" xfId="4" applyFont="1" applyFill="1" applyBorder="1" applyAlignment="1">
      <alignment horizontal="right" vertical="top" wrapText="1"/>
    </xf>
    <xf numFmtId="0" fontId="8" fillId="2" borderId="10" xfId="4" applyFont="1" applyFill="1" applyBorder="1" applyAlignment="1">
      <alignment horizontal="right" vertical="top" wrapText="1"/>
    </xf>
    <xf numFmtId="0" fontId="8" fillId="2" borderId="12" xfId="4" applyFont="1" applyFill="1" applyBorder="1" applyAlignment="1">
      <alignment horizontal="center" vertical="top" wrapText="1"/>
    </xf>
    <xf numFmtId="0" fontId="8" fillId="2" borderId="14" xfId="4" applyFont="1" applyFill="1" applyBorder="1" applyAlignment="1">
      <alignment horizontal="center" vertical="top" wrapText="1"/>
    </xf>
    <xf numFmtId="0" fontId="8" fillId="2" borderId="12" xfId="4" applyFill="1" applyBorder="1" applyAlignment="1">
      <alignment horizontal="center" vertical="top"/>
    </xf>
    <xf numFmtId="0" fontId="8" fillId="2" borderId="14" xfId="4" applyFill="1" applyBorder="1" applyAlignment="1">
      <alignment horizontal="center" vertical="top"/>
    </xf>
    <xf numFmtId="0" fontId="8" fillId="2" borderId="11" xfId="4" applyFill="1" applyBorder="1" applyAlignment="1">
      <alignment horizontal="center" vertical="top"/>
    </xf>
    <xf numFmtId="0" fontId="12" fillId="3" borderId="30" xfId="0" applyFont="1" applyBorder="1" applyAlignment="1">
      <alignment horizontal="left" wrapText="1"/>
    </xf>
    <xf numFmtId="0" fontId="12" fillId="3" borderId="37" xfId="0" applyFont="1" applyBorder="1" applyAlignment="1">
      <alignment horizontal="left" wrapText="1"/>
    </xf>
    <xf numFmtId="0" fontId="12" fillId="3" borderId="26" xfId="0" applyFont="1" applyBorder="1" applyAlignment="1">
      <alignment horizontal="center" wrapText="1"/>
    </xf>
    <xf numFmtId="0" fontId="12" fillId="3" borderId="54" xfId="0" applyFont="1" applyBorder="1" applyAlignment="1">
      <alignment horizontal="center" wrapText="1"/>
    </xf>
    <xf numFmtId="0" fontId="12" fillId="3" borderId="46" xfId="0" applyFont="1" applyBorder="1" applyAlignment="1">
      <alignment horizontal="center" wrapText="1"/>
    </xf>
    <xf numFmtId="164" fontId="10" fillId="3" borderId="29" xfId="1" applyNumberFormat="1" applyFont="1" applyFill="1" applyBorder="1"/>
    <xf numFmtId="164" fontId="10" fillId="3" borderId="28" xfId="1" applyNumberFormat="1" applyFont="1" applyFill="1" applyBorder="1"/>
    <xf numFmtId="164" fontId="13" fillId="3" borderId="28" xfId="1" applyNumberFormat="1" applyFont="1" applyFill="1" applyBorder="1"/>
    <xf numFmtId="164" fontId="0" fillId="3" borderId="0" xfId="1" applyFont="1" applyFill="1"/>
    <xf numFmtId="164" fontId="44" fillId="3" borderId="0" xfId="1" applyFont="1" applyFill="1" applyAlignment="1">
      <alignment vertical="center"/>
    </xf>
  </cellXfs>
  <cellStyles count="128">
    <cellStyle name="1. Tabell nr" xfId="2" xr:uid="{00000000-0005-0000-0000-000000000000}"/>
    <cellStyle name="2. Tabell-tittel" xfId="3" xr:uid="{00000000-0005-0000-0000-000001000000}"/>
    <cellStyle name="20 % – uthevingsfarge 1" xfId="12" builtinId="30" customBuiltin="1"/>
    <cellStyle name="20 % - uthevingsfarge 1 2" xfId="59" xr:uid="{00000000-0005-0000-0000-000003000000}"/>
    <cellStyle name="20 % - uthevingsfarge 1 2 2" xfId="87" xr:uid="{00000000-0005-0000-0000-000004000000}"/>
    <cellStyle name="20 % - uthevingsfarge 1 3" xfId="101" xr:uid="{00000000-0005-0000-0000-000005000000}"/>
    <cellStyle name="20 % - uthevingsfarge 1 4" xfId="73" xr:uid="{00000000-0005-0000-0000-000006000000}"/>
    <cellStyle name="20 % – uthevingsfarge 2" xfId="13" builtinId="34" customBuiltin="1"/>
    <cellStyle name="20 % - uthevingsfarge 2 2" xfId="61" xr:uid="{00000000-0005-0000-0000-000008000000}"/>
    <cellStyle name="20 % - uthevingsfarge 2 2 2" xfId="89" xr:uid="{00000000-0005-0000-0000-000009000000}"/>
    <cellStyle name="20 % - uthevingsfarge 2 3" xfId="103" xr:uid="{00000000-0005-0000-0000-00000A000000}"/>
    <cellStyle name="20 % - uthevingsfarge 2 4" xfId="75" xr:uid="{00000000-0005-0000-0000-00000B000000}"/>
    <cellStyle name="20 % – uthevingsfarge 3" xfId="14" builtinId="38" customBuiltin="1"/>
    <cellStyle name="20 % - uthevingsfarge 3 2" xfId="63" xr:uid="{00000000-0005-0000-0000-00000D000000}"/>
    <cellStyle name="20 % - uthevingsfarge 3 2 2" xfId="91" xr:uid="{00000000-0005-0000-0000-00000E000000}"/>
    <cellStyle name="20 % - uthevingsfarge 3 3" xfId="105" xr:uid="{00000000-0005-0000-0000-00000F000000}"/>
    <cellStyle name="20 % - uthevingsfarge 3 4" xfId="77" xr:uid="{00000000-0005-0000-0000-000010000000}"/>
    <cellStyle name="20 % – uthevingsfarge 4" xfId="15" builtinId="42" customBuiltin="1"/>
    <cellStyle name="20 % - uthevingsfarge 4 2" xfId="65" xr:uid="{00000000-0005-0000-0000-000012000000}"/>
    <cellStyle name="20 % - uthevingsfarge 4 2 2" xfId="93" xr:uid="{00000000-0005-0000-0000-000013000000}"/>
    <cellStyle name="20 % - uthevingsfarge 4 3" xfId="107" xr:uid="{00000000-0005-0000-0000-000014000000}"/>
    <cellStyle name="20 % - uthevingsfarge 4 4" xfId="79" xr:uid="{00000000-0005-0000-0000-000015000000}"/>
    <cellStyle name="20 % – uthevingsfarge 5" xfId="16" builtinId="46" customBuiltin="1"/>
    <cellStyle name="20 % - uthevingsfarge 5 2" xfId="67" xr:uid="{00000000-0005-0000-0000-000017000000}"/>
    <cellStyle name="20 % - uthevingsfarge 5 2 2" xfId="95" xr:uid="{00000000-0005-0000-0000-000018000000}"/>
    <cellStyle name="20 % - uthevingsfarge 5 3" xfId="109" xr:uid="{00000000-0005-0000-0000-000019000000}"/>
    <cellStyle name="20 % - uthevingsfarge 5 4" xfId="81" xr:uid="{00000000-0005-0000-0000-00001A000000}"/>
    <cellStyle name="20 % – uthevingsfarge 6" xfId="17" builtinId="50" customBuiltin="1"/>
    <cellStyle name="20 % - uthevingsfarge 6 2" xfId="69" xr:uid="{00000000-0005-0000-0000-00001C000000}"/>
    <cellStyle name="20 % - uthevingsfarge 6 2 2" xfId="97" xr:uid="{00000000-0005-0000-0000-00001D000000}"/>
    <cellStyle name="20 % - uthevingsfarge 6 3" xfId="111" xr:uid="{00000000-0005-0000-0000-00001E000000}"/>
    <cellStyle name="20 % - uthevingsfarge 6 4" xfId="83" xr:uid="{00000000-0005-0000-0000-00001F000000}"/>
    <cellStyle name="20% - uthevingsfarge 1 2" xfId="113" xr:uid="{00000000-0005-0000-0000-000026000000}"/>
    <cellStyle name="20% - uthevingsfarge 2 2" xfId="114" xr:uid="{00000000-0005-0000-0000-000027000000}"/>
    <cellStyle name="20% - uthevingsfarge 3 2" xfId="115" xr:uid="{00000000-0005-0000-0000-000028000000}"/>
    <cellStyle name="20% - uthevingsfarge 4 2" xfId="116" xr:uid="{00000000-0005-0000-0000-000029000000}"/>
    <cellStyle name="20% - uthevingsfarge 5 2" xfId="117" xr:uid="{00000000-0005-0000-0000-00002A000000}"/>
    <cellStyle name="20% - uthevingsfarge 6 2" xfId="118" xr:uid="{00000000-0005-0000-0000-00002B000000}"/>
    <cellStyle name="3. Tabell-hode" xfId="4" xr:uid="{00000000-0005-0000-0000-00002C000000}"/>
    <cellStyle name="4. Tabell-kropp" xfId="5" xr:uid="{00000000-0005-0000-0000-00002D000000}"/>
    <cellStyle name="40 % – uthevingsfarge 1" xfId="18" builtinId="31" customBuiltin="1"/>
    <cellStyle name="40 % - uthevingsfarge 1 2" xfId="60" xr:uid="{00000000-0005-0000-0000-00002F000000}"/>
    <cellStyle name="40 % - uthevingsfarge 1 2 2" xfId="88" xr:uid="{00000000-0005-0000-0000-000030000000}"/>
    <cellStyle name="40 % - uthevingsfarge 1 3" xfId="102" xr:uid="{00000000-0005-0000-0000-000031000000}"/>
    <cellStyle name="40 % - uthevingsfarge 1 4" xfId="74" xr:uid="{00000000-0005-0000-0000-000032000000}"/>
    <cellStyle name="40 % – uthevingsfarge 2" xfId="19" builtinId="35" customBuiltin="1"/>
    <cellStyle name="40 % - uthevingsfarge 2 2" xfId="62" xr:uid="{00000000-0005-0000-0000-000034000000}"/>
    <cellStyle name="40 % - uthevingsfarge 2 2 2" xfId="90" xr:uid="{00000000-0005-0000-0000-000035000000}"/>
    <cellStyle name="40 % - uthevingsfarge 2 3" xfId="104" xr:uid="{00000000-0005-0000-0000-000036000000}"/>
    <cellStyle name="40 % - uthevingsfarge 2 4" xfId="76" xr:uid="{00000000-0005-0000-0000-000037000000}"/>
    <cellStyle name="40 % – uthevingsfarge 3" xfId="20" builtinId="39" customBuiltin="1"/>
    <cellStyle name="40 % - uthevingsfarge 3 2" xfId="64" xr:uid="{00000000-0005-0000-0000-000039000000}"/>
    <cellStyle name="40 % - uthevingsfarge 3 2 2" xfId="92" xr:uid="{00000000-0005-0000-0000-00003A000000}"/>
    <cellStyle name="40 % - uthevingsfarge 3 3" xfId="106" xr:uid="{00000000-0005-0000-0000-00003B000000}"/>
    <cellStyle name="40 % - uthevingsfarge 3 4" xfId="78" xr:uid="{00000000-0005-0000-0000-00003C000000}"/>
    <cellStyle name="40 % – uthevingsfarge 4" xfId="21" builtinId="43" customBuiltin="1"/>
    <cellStyle name="40 % - uthevingsfarge 4 2" xfId="66" xr:uid="{00000000-0005-0000-0000-00003E000000}"/>
    <cellStyle name="40 % - uthevingsfarge 4 2 2" xfId="94" xr:uid="{00000000-0005-0000-0000-00003F000000}"/>
    <cellStyle name="40 % - uthevingsfarge 4 3" xfId="108" xr:uid="{00000000-0005-0000-0000-000040000000}"/>
    <cellStyle name="40 % - uthevingsfarge 4 4" xfId="80" xr:uid="{00000000-0005-0000-0000-000041000000}"/>
    <cellStyle name="40 % – uthevingsfarge 5" xfId="22" builtinId="47" customBuiltin="1"/>
    <cellStyle name="40 % - uthevingsfarge 5 2" xfId="68" xr:uid="{00000000-0005-0000-0000-000043000000}"/>
    <cellStyle name="40 % - uthevingsfarge 5 2 2" xfId="96" xr:uid="{00000000-0005-0000-0000-000044000000}"/>
    <cellStyle name="40 % - uthevingsfarge 5 3" xfId="110" xr:uid="{00000000-0005-0000-0000-000045000000}"/>
    <cellStyle name="40 % - uthevingsfarge 5 4" xfId="82" xr:uid="{00000000-0005-0000-0000-000046000000}"/>
    <cellStyle name="40 % – uthevingsfarge 6" xfId="23" builtinId="51" customBuiltin="1"/>
    <cellStyle name="40 % - uthevingsfarge 6 2" xfId="70" xr:uid="{00000000-0005-0000-0000-000048000000}"/>
    <cellStyle name="40 % - uthevingsfarge 6 2 2" xfId="98" xr:uid="{00000000-0005-0000-0000-000049000000}"/>
    <cellStyle name="40 % - uthevingsfarge 6 3" xfId="112" xr:uid="{00000000-0005-0000-0000-00004A000000}"/>
    <cellStyle name="40 % - uthevingsfarge 6 4" xfId="84" xr:uid="{00000000-0005-0000-0000-00004B000000}"/>
    <cellStyle name="40% - uthevingsfarge 1 2" xfId="119" xr:uid="{00000000-0005-0000-0000-000052000000}"/>
    <cellStyle name="40% - uthevingsfarge 2 2" xfId="120" xr:uid="{00000000-0005-0000-0000-000053000000}"/>
    <cellStyle name="40% - uthevingsfarge 3 2" xfId="121" xr:uid="{00000000-0005-0000-0000-000054000000}"/>
    <cellStyle name="40% - uthevingsfarge 4 2" xfId="122" xr:uid="{00000000-0005-0000-0000-000055000000}"/>
    <cellStyle name="40% - uthevingsfarge 5 2" xfId="123" xr:uid="{00000000-0005-0000-0000-000056000000}"/>
    <cellStyle name="40% - uthevingsfarge 6 2" xfId="124" xr:uid="{00000000-0005-0000-0000-000057000000}"/>
    <cellStyle name="5. Tabell-kropp hf" xfId="6" xr:uid="{00000000-0005-0000-0000-000058000000}"/>
    <cellStyle name="60 % – uthevingsfarge 1" xfId="24" builtinId="32" customBuiltin="1"/>
    <cellStyle name="60 % – uthevingsfarge 2" xfId="25" builtinId="36" customBuiltin="1"/>
    <cellStyle name="60 % – uthevingsfarge 3" xfId="26" builtinId="40" customBuiltin="1"/>
    <cellStyle name="60 % – uthevingsfarge 4" xfId="27" builtinId="44" customBuiltin="1"/>
    <cellStyle name="60 % – uthevingsfarge 5" xfId="28" builtinId="48" customBuiltin="1"/>
    <cellStyle name="60 % – uthevingsfarge 6" xfId="29" builtinId="52" customBuiltin="1"/>
    <cellStyle name="8. Tabell-kilde" xfId="7" xr:uid="{00000000-0005-0000-0000-000065000000}"/>
    <cellStyle name="9. Tabell-note" xfId="8" xr:uid="{00000000-0005-0000-0000-000066000000}"/>
    <cellStyle name="Accent1" xfId="49" xr:uid="{00000000-0005-0000-0000-000067000000}"/>
    <cellStyle name="Accent2" xfId="50" xr:uid="{00000000-0005-0000-0000-000068000000}"/>
    <cellStyle name="Accent3" xfId="51" xr:uid="{00000000-0005-0000-0000-000069000000}"/>
    <cellStyle name="Accent4" xfId="52" xr:uid="{00000000-0005-0000-0000-00006A000000}"/>
    <cellStyle name="Accent5" xfId="53" xr:uid="{00000000-0005-0000-0000-00006B000000}"/>
    <cellStyle name="Accent6" xfId="54" xr:uid="{00000000-0005-0000-0000-00006C000000}"/>
    <cellStyle name="Bad" xfId="43" xr:uid="{00000000-0005-0000-0000-00006D000000}"/>
    <cellStyle name="Beregning" xfId="30" builtinId="22" customBuiltin="1"/>
    <cellStyle name="Check Cell" xfId="46" xr:uid="{00000000-0005-0000-0000-000070000000}"/>
    <cellStyle name="Explanatory Text" xfId="47" xr:uid="{00000000-0005-0000-0000-000072000000}"/>
    <cellStyle name="God" xfId="31" builtinId="26" customBuiltin="1"/>
    <cellStyle name="Heading 1" xfId="39" xr:uid="{00000000-0005-0000-0000-000076000000}"/>
    <cellStyle name="Heading 2" xfId="40" xr:uid="{00000000-0005-0000-0000-000077000000}"/>
    <cellStyle name="Heading 3" xfId="41" xr:uid="{00000000-0005-0000-0000-000078000000}"/>
    <cellStyle name="Heading 4" xfId="42" xr:uid="{00000000-0005-0000-0000-000079000000}"/>
    <cellStyle name="Hyperkobling" xfId="37" builtinId="8"/>
    <cellStyle name="Inndata" xfId="32" builtinId="20" customBuiltin="1"/>
    <cellStyle name="Koblet celle" xfId="33" builtinId="24" customBuiltin="1"/>
    <cellStyle name="Komma" xfId="1" builtinId="3"/>
    <cellStyle name="Komma 2" xfId="100" xr:uid="{00000000-0005-0000-0000-00007F000000}"/>
    <cellStyle name="Komma 3" xfId="71" xr:uid="{00000000-0005-0000-0000-000080000000}"/>
    <cellStyle name="Merknad 2" xfId="56" xr:uid="{00000000-0005-0000-0000-000083000000}"/>
    <cellStyle name="Merknad 2 2" xfId="85" xr:uid="{00000000-0005-0000-0000-000084000000}"/>
    <cellStyle name="Merknad 3" xfId="58" xr:uid="{00000000-0005-0000-0000-000085000000}"/>
    <cellStyle name="Merknad 3 2" xfId="86" xr:uid="{00000000-0005-0000-0000-000086000000}"/>
    <cellStyle name="Merknad 4" xfId="99" xr:uid="{00000000-0005-0000-0000-000087000000}"/>
    <cellStyle name="Neutral" xfId="44" xr:uid="{00000000-0005-0000-0000-000088000000}"/>
    <cellStyle name="Normal" xfId="0" builtinId="0" customBuiltin="1"/>
    <cellStyle name="Normal 2" xfId="126" xr:uid="{00000000-0005-0000-0000-00008A000000}"/>
    <cellStyle name="Normal 3" xfId="127" xr:uid="{00000000-0005-0000-0000-00008B000000}"/>
    <cellStyle name="Note" xfId="34" xr:uid="{00000000-0005-0000-0000-00008C000000}"/>
    <cellStyle name="Output" xfId="45" xr:uid="{00000000-0005-0000-0000-00008E000000}"/>
    <cellStyle name="Prosent" xfId="125" builtinId="5"/>
    <cellStyle name="Prosent 2" xfId="38" xr:uid="{00000000-0005-0000-0000-000094000000}"/>
    <cellStyle name="Stil 1" xfId="35" xr:uid="{00000000-0005-0000-0000-000095000000}"/>
    <cellStyle name="Tabell" xfId="9" xr:uid="{00000000-0005-0000-0000-000096000000}"/>
    <cellStyle name="Tabell-tittel" xfId="10" xr:uid="{00000000-0005-0000-0000-000097000000}"/>
    <cellStyle name="Title" xfId="57" xr:uid="{00000000-0005-0000-0000-000098000000}"/>
    <cellStyle name="Tittel 2" xfId="55" xr:uid="{00000000-0005-0000-0000-00009A000000}"/>
    <cellStyle name="Total" xfId="48" xr:uid="{00000000-0005-0000-0000-00009B000000}"/>
    <cellStyle name="Tusenskille 2" xfId="11" xr:uid="{00000000-0005-0000-0000-00009D000000}"/>
    <cellStyle name="Tusenskille 2 2" xfId="72" xr:uid="{00000000-0005-0000-0000-00009E000000}"/>
    <cellStyle name="Varseltekst" xfId="3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showGridLines="0" workbookViewId="0">
      <selection activeCell="A17" sqref="A17"/>
    </sheetView>
  </sheetViews>
  <sheetFormatPr baseColWidth="10" defaultColWidth="11.42578125" defaultRowHeight="12.75" x14ac:dyDescent="0.2"/>
  <cols>
    <col min="1" max="1" width="7.42578125" customWidth="1"/>
    <col min="2" max="2" width="122.42578125" customWidth="1"/>
    <col min="3" max="3" width="23.5703125" bestFit="1" customWidth="1"/>
  </cols>
  <sheetData>
    <row r="1" spans="1:3" ht="18" x14ac:dyDescent="0.25">
      <c r="A1" s="72" t="s">
        <v>0</v>
      </c>
      <c r="B1" s="210"/>
      <c r="C1" s="210"/>
    </row>
    <row r="3" spans="1:3" x14ac:dyDescent="0.2">
      <c r="A3" s="73" t="s">
        <v>1</v>
      </c>
      <c r="B3" s="73" t="s">
        <v>2</v>
      </c>
      <c r="C3" s="73" t="s">
        <v>3</v>
      </c>
    </row>
    <row r="4" spans="1:3" s="185" customFormat="1" x14ac:dyDescent="0.2">
      <c r="A4" s="78" t="s">
        <v>4</v>
      </c>
      <c r="B4" s="312" t="str">
        <f>'A.13.1'!A3</f>
        <v xml:space="preserve">Totale FoU-utgifter i 2007, 2013 og 2018 i løpende og faste 2015-priser etter fylke, samt 2018 etter sektor for utførelse¹ og per innbygger. </v>
      </c>
      <c r="C4" s="196" t="str">
        <f>'A.13.1'!A1</f>
        <v>Sist oppdatert 15.04.2020</v>
      </c>
    </row>
    <row r="5" spans="1:3" s="184" customFormat="1" x14ac:dyDescent="0.2">
      <c r="A5" s="78" t="s">
        <v>5</v>
      </c>
      <c r="B5" s="195" t="str">
        <f>'A.13.2'!A3</f>
        <v>Totale FoU-utgifter etter finansieringskilde og fylke for utførende enhet¹ i 2017.</v>
      </c>
      <c r="C5" s="184" t="str">
        <f>'A.13.2'!A1</f>
        <v>Sist oppdatert 28.03.2019. Tabellen oppdateres kun i oddetallsår</v>
      </c>
    </row>
    <row r="6" spans="1:3" s="184" customFormat="1" x14ac:dyDescent="0.2">
      <c r="A6" s="78" t="s">
        <v>6</v>
      </c>
      <c r="B6" s="195" t="str">
        <f>'A.13.3'!A3</f>
        <v>FoU-utgifter finansiert av offentlige midler etter sektor1 for utførelse  i 2017. Mill. kr og prosent.</v>
      </c>
      <c r="C6" s="184" t="str">
        <f>'A.13.3'!A1</f>
        <v>Sist oppdatert 28.03.2019. Tabellen oppdateres kun i oddetallsår</v>
      </c>
    </row>
    <row r="7" spans="1:3" s="185" customFormat="1" x14ac:dyDescent="0.2">
      <c r="A7" s="78" t="s">
        <v>7</v>
      </c>
      <c r="B7" s="195" t="str">
        <f>'A.13.4'!A3</f>
        <v>FoU-årsverk¹ i 2007, 2013 og 2018 etter fylke, samt etter personalgruppe og per 1 000 innbyggere i 2018.</v>
      </c>
      <c r="C7" s="75" t="str">
        <f>'A.13.4'!A1</f>
        <v>Sist oppdatert 23.06.2020</v>
      </c>
    </row>
    <row r="8" spans="1:3" s="185" customFormat="1" x14ac:dyDescent="0.2">
      <c r="A8" s="78" t="s">
        <v>8</v>
      </c>
      <c r="B8" s="195" t="str">
        <f>'A.13.5'!A3</f>
        <v>Totalt FoU-personale, forskere/faglig personale og personale med doktorgrad etter fylke og sektor for utførelse i 2018.</v>
      </c>
      <c r="C8" s="75" t="str">
        <f>'A.13.5'!A1</f>
        <v>Sist oppdatert 11.05.2020</v>
      </c>
    </row>
    <row r="9" spans="1:3" x14ac:dyDescent="0.2">
      <c r="A9" s="78" t="s">
        <v>9</v>
      </c>
      <c r="B9" s="74" t="str">
        <f>'A.13.6a'!A3</f>
        <v>Kvinnelig FoU-personale og forskerpersonale etter fylke og utførende sektor  i 2018.</v>
      </c>
      <c r="C9" s="75" t="str">
        <f>'A.13.6a'!A1</f>
        <v>Sist oppdatert 11.05.2020</v>
      </c>
    </row>
    <row r="10" spans="1:3" s="210" customFormat="1" x14ac:dyDescent="0.2">
      <c r="A10" s="78" t="s">
        <v>10</v>
      </c>
      <c r="B10" s="74" t="str">
        <f>'A.13.6b'!A3</f>
        <v>Mannlig FoU-personale og forskerpersonale etter fylke og utførende sektor  i 2018.</v>
      </c>
      <c r="C10" s="75" t="str">
        <f>'A.13.6b'!A1</f>
        <v>Sist oppdatert 11.05.2020</v>
      </c>
    </row>
    <row r="11" spans="1:3" x14ac:dyDescent="0.2">
      <c r="A11" s="78" t="s">
        <v>11</v>
      </c>
      <c r="B11" s="74" t="str">
        <f>'A.13.7a'!A3</f>
        <v>Hovedtall for næringslivets FoU-virksomhet etter fylke i 2018.</v>
      </c>
      <c r="C11" s="75" t="str">
        <f>'A.13.7a'!A1</f>
        <v>Sist oppdatert 30.03.2020</v>
      </c>
    </row>
    <row r="12" spans="1:3" x14ac:dyDescent="0.2">
      <c r="A12" s="78" t="s">
        <v>12</v>
      </c>
      <c r="B12" s="74" t="str">
        <f>'A.13.7b'!A3</f>
        <v>Hovedtall for instituttsektorens¹ FoU-virksomhet etter fylke i 2018.</v>
      </c>
      <c r="C12" s="75" t="str">
        <f>'A.13.7b'!A1</f>
        <v>Sist oppdatert 23.03.2020</v>
      </c>
    </row>
    <row r="13" spans="1:3" x14ac:dyDescent="0.2">
      <c r="A13" s="78" t="s">
        <v>13</v>
      </c>
      <c r="B13" s="74" t="str">
        <f>'A.13.7c'!A3</f>
        <v>Hovedtall for universitets- og høgskolesektorens¹ FoU-virksomhet etter fylke² i 2018.</v>
      </c>
      <c r="C13" s="75" t="str">
        <f>'A.13.7c'!A1</f>
        <v>Sist oppdatert 15.04.2020</v>
      </c>
    </row>
    <row r="14" spans="1:3" x14ac:dyDescent="0.2">
      <c r="A14" s="78" t="s">
        <v>14</v>
      </c>
      <c r="B14" s="74" t="str">
        <f>'A.13.7d'!A3</f>
        <v>Hovedtall for helseforetakenes FoU-virksomhet etter fylke i 2017.¹</v>
      </c>
      <c r="C14" s="75" t="str">
        <f>'A.13.7d'!A1</f>
        <v>Sist oppdatert 28.03.2019. Tabellen oppdateres ikke i oddetallsår</v>
      </c>
    </row>
    <row r="15" spans="1:3" x14ac:dyDescent="0.2">
      <c r="A15" s="78" t="s">
        <v>15</v>
      </c>
      <c r="B15" s="74" t="str">
        <f>'A.13.8'!A3&amp;'A.13.8'!A4</f>
        <v xml:space="preserve">Antall sysselsatte, forskere/faglig personale per sysselsatt og sysselsatte med høyere utdanning etter fylke i 2018. </v>
      </c>
      <c r="C15" s="75" t="str">
        <f>'A.13.8'!A1</f>
        <v>Sist oppdatert 27.03.2020</v>
      </c>
    </row>
    <row r="16" spans="1:3" x14ac:dyDescent="0.2">
      <c r="A16" s="78" t="s">
        <v>16</v>
      </c>
      <c r="B16" s="74" t="str">
        <f>'A.13.9'!A3</f>
        <v>Næringslivets innovasjonsvirksomhet etter fylke i 2014-2016.</v>
      </c>
      <c r="C16" s="75" t="str">
        <f>'A.13.9'!A1</f>
        <v>Sist oppdatert 16.04.2018. Oppdateres innen 1. oktober 2019.</v>
      </c>
    </row>
    <row r="17" spans="1:3" s="185" customFormat="1" x14ac:dyDescent="0.2">
      <c r="A17" s="78" t="s">
        <v>17</v>
      </c>
      <c r="B17" s="195" t="str">
        <f>'A.13.10'!A3</f>
        <v>FoU-utgifter som andel av regionalt nasjonalregnskap etter fylke og utførende sektor¹  i 2018.</v>
      </c>
      <c r="C17" s="197" t="str">
        <f>'A.13.10'!A1</f>
        <v>Sist oppdatert 02.10.2020</v>
      </c>
    </row>
    <row r="18" spans="1:3" x14ac:dyDescent="0.2">
      <c r="A18" s="78" t="s">
        <v>18</v>
      </c>
      <c r="B18" s="74" t="str">
        <f>'A.13.11'!A3</f>
        <v>Totale FoU-utgifter i 2018 etter sektor for utførelse, og FoU-utgifter per innbygger, etter forskningsfondsregion og fylke. Mill. kr</v>
      </c>
      <c r="C18" s="75" t="str">
        <f>'A.13.11'!A1</f>
        <v>Sist oppdatert 15.04.2020</v>
      </c>
    </row>
    <row r="21" spans="1:3" ht="15.75" x14ac:dyDescent="0.25">
      <c r="A21" s="198" t="s">
        <v>19</v>
      </c>
      <c r="B21" s="210"/>
      <c r="C21" s="210"/>
    </row>
  </sheetData>
  <hyperlinks>
    <hyperlink ref="A4" location="A.13.1!A1" display="A.13.1" xr:uid="{00000000-0004-0000-0000-000000000000}"/>
    <hyperlink ref="A5" location="A.13.2!A1" display="A.13.2" xr:uid="{00000000-0004-0000-0000-000001000000}"/>
    <hyperlink ref="A6" location="A.13.3!A1" display="A.13.3" xr:uid="{00000000-0004-0000-0000-000002000000}"/>
    <hyperlink ref="A7" location="A.13.4!A1" display="A.13.4" xr:uid="{00000000-0004-0000-0000-000003000000}"/>
    <hyperlink ref="A8" location="A.13.5!A1" display="A.13.5" xr:uid="{00000000-0004-0000-0000-000004000000}"/>
    <hyperlink ref="A9" location="A.13.6a!A1" display="A.13.6a" xr:uid="{00000000-0004-0000-0000-000005000000}"/>
    <hyperlink ref="A11" location="A.13.7a!A1" display="A.13.7a" xr:uid="{00000000-0004-0000-0000-000006000000}"/>
    <hyperlink ref="A12" location="A.13.7b!A1" display="A.13.7b" xr:uid="{00000000-0004-0000-0000-000007000000}"/>
    <hyperlink ref="A13" location="A.13.7c!A1" display="A.13.7c" xr:uid="{00000000-0004-0000-0000-000008000000}"/>
    <hyperlink ref="A15" location="A.13.8!A1" display="A.13.8" xr:uid="{00000000-0004-0000-0000-000009000000}"/>
    <hyperlink ref="A16" location="A.13.9!A1" display="A.13.9" xr:uid="{00000000-0004-0000-0000-00000A000000}"/>
    <hyperlink ref="A17" location="A.13.10!A1" display="A.13.10" xr:uid="{00000000-0004-0000-0000-00000B000000}"/>
    <hyperlink ref="A14" location="A.13.7d!A1" display="A.13.7d" xr:uid="{00000000-0004-0000-0000-00000C000000}"/>
    <hyperlink ref="A18" location="A.13.11!A1" display="A.13.11" xr:uid="{00000000-0004-0000-0000-00000D000000}"/>
    <hyperlink ref="A10" location="A.13.6b!A1" display="A.13.6b" xr:uid="{5C8994FF-20C9-4E17-8DE2-0539BA86EBB9}"/>
  </hyperlinks>
  <pageMargins left="0.7" right="0.7" top="0.75" bottom="0.75" header="0.3" footer="0.3"/>
  <pageSetup paperSize="9"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3"/>
  <sheetViews>
    <sheetView showGridLines="0" workbookViewId="0">
      <selection activeCell="A4" sqref="A4"/>
    </sheetView>
  </sheetViews>
  <sheetFormatPr baseColWidth="10" defaultColWidth="11.42578125" defaultRowHeight="12.75" x14ac:dyDescent="0.2"/>
  <cols>
    <col min="1" max="1" width="19.28515625" style="107" customWidth="1"/>
    <col min="2" max="6" width="15" style="107" customWidth="1"/>
    <col min="7" max="16384" width="11.42578125" style="107"/>
  </cols>
  <sheetData>
    <row r="1" spans="1:12" x14ac:dyDescent="0.2">
      <c r="A1" s="1" t="s">
        <v>20</v>
      </c>
      <c r="B1" s="284"/>
      <c r="C1" s="284"/>
      <c r="D1" s="284"/>
      <c r="E1" s="284"/>
      <c r="F1" s="284"/>
    </row>
    <row r="2" spans="1:12" ht="18" x14ac:dyDescent="0.25">
      <c r="A2" s="42" t="s">
        <v>121</v>
      </c>
      <c r="B2" s="44"/>
      <c r="C2" s="44"/>
      <c r="D2" s="44"/>
      <c r="E2" s="44"/>
      <c r="F2" s="44"/>
    </row>
    <row r="3" spans="1:12" ht="15.75" x14ac:dyDescent="0.25">
      <c r="A3" s="45" t="s">
        <v>122</v>
      </c>
      <c r="B3" s="47"/>
      <c r="C3" s="47"/>
      <c r="D3" s="47"/>
      <c r="E3" s="47"/>
      <c r="F3" s="47"/>
    </row>
    <row r="4" spans="1:12" ht="15.75" x14ac:dyDescent="0.25">
      <c r="A4" s="45"/>
      <c r="B4" s="47"/>
      <c r="C4" s="47"/>
      <c r="D4" s="47"/>
      <c r="E4" s="47"/>
      <c r="F4" s="47"/>
      <c r="H4" s="381"/>
    </row>
    <row r="5" spans="1:12" ht="63.75" x14ac:dyDescent="0.2">
      <c r="A5" s="90" t="s">
        <v>34</v>
      </c>
      <c r="B5" s="91" t="s">
        <v>123</v>
      </c>
      <c r="C5" s="91" t="s">
        <v>124</v>
      </c>
      <c r="D5" s="91" t="s">
        <v>125</v>
      </c>
      <c r="E5" s="91" t="s">
        <v>126</v>
      </c>
      <c r="F5" s="129" t="s">
        <v>127</v>
      </c>
      <c r="G5" s="111"/>
    </row>
    <row r="6" spans="1:12" x14ac:dyDescent="0.2">
      <c r="A6" s="94" t="s">
        <v>128</v>
      </c>
      <c r="B6" s="261">
        <f>SUM(B8:B25)</f>
        <v>14827.906999999996</v>
      </c>
      <c r="C6" s="261">
        <f>SUM(C8:C25)</f>
        <v>12893.999999999998</v>
      </c>
      <c r="D6" s="261">
        <f>SUM(D8:D25)</f>
        <v>8650</v>
      </c>
      <c r="E6" s="261">
        <f>SUM(E8:E25)</f>
        <v>9384.8000000000011</v>
      </c>
      <c r="F6" s="274">
        <f>SUM(F8:F25)</f>
        <v>6685</v>
      </c>
      <c r="H6" s="130"/>
      <c r="I6" s="130"/>
      <c r="J6" s="130"/>
      <c r="K6" s="130"/>
      <c r="L6" s="130"/>
    </row>
    <row r="7" spans="1:12" x14ac:dyDescent="0.2">
      <c r="A7" s="97"/>
      <c r="B7" s="262"/>
      <c r="C7" s="262"/>
      <c r="D7" s="262"/>
      <c r="E7" s="262"/>
      <c r="F7" s="275"/>
      <c r="H7" s="130"/>
    </row>
    <row r="8" spans="1:12" x14ac:dyDescent="0.2">
      <c r="A8" s="100" t="s">
        <v>37</v>
      </c>
      <c r="B8" s="101">
        <v>373.38099999999997</v>
      </c>
      <c r="C8" s="102">
        <v>399</v>
      </c>
      <c r="D8" s="102">
        <v>201</v>
      </c>
      <c r="E8" s="102">
        <v>270.39999999999998</v>
      </c>
      <c r="F8" s="112">
        <v>133.69999999999999</v>
      </c>
      <c r="H8" s="130"/>
    </row>
    <row r="9" spans="1:12" x14ac:dyDescent="0.2">
      <c r="A9" s="100" t="s">
        <v>38</v>
      </c>
      <c r="B9" s="101">
        <v>2417.1707700000002</v>
      </c>
      <c r="C9" s="102">
        <v>2009.11</v>
      </c>
      <c r="D9" s="102">
        <v>1220</v>
      </c>
      <c r="E9" s="102">
        <v>1702.5089999999998</v>
      </c>
      <c r="F9" s="112">
        <v>1134.9709999999998</v>
      </c>
      <c r="H9" s="130"/>
    </row>
    <row r="10" spans="1:12" x14ac:dyDescent="0.2">
      <c r="A10" s="100" t="s">
        <v>39</v>
      </c>
      <c r="B10" s="101">
        <v>3649.0543199999979</v>
      </c>
      <c r="C10" s="102">
        <v>3877.66</v>
      </c>
      <c r="D10" s="102">
        <v>2827</v>
      </c>
      <c r="E10" s="102">
        <v>2491.6639999999998</v>
      </c>
      <c r="F10" s="112">
        <v>1979.46</v>
      </c>
      <c r="H10" s="130"/>
    </row>
    <row r="11" spans="1:12" x14ac:dyDescent="0.2">
      <c r="A11" s="100" t="s">
        <v>40</v>
      </c>
      <c r="B11" s="101">
        <v>95.306399999999996</v>
      </c>
      <c r="C11" s="102">
        <v>147.01999999999998</v>
      </c>
      <c r="D11" s="102">
        <v>99</v>
      </c>
      <c r="E11" s="102">
        <v>87.25</v>
      </c>
      <c r="F11" s="112">
        <v>66.551999999999992</v>
      </c>
      <c r="H11" s="130"/>
    </row>
    <row r="12" spans="1:12" x14ac:dyDescent="0.2">
      <c r="A12" s="100" t="s">
        <v>41</v>
      </c>
      <c r="B12" s="101">
        <v>176.86602999999999</v>
      </c>
      <c r="C12" s="102">
        <v>227.54000000000002</v>
      </c>
      <c r="D12" s="102">
        <v>149</v>
      </c>
      <c r="E12" s="102">
        <v>129.70800000000003</v>
      </c>
      <c r="F12" s="112">
        <v>88.860000000000014</v>
      </c>
      <c r="H12" s="130"/>
    </row>
    <row r="13" spans="1:12" x14ac:dyDescent="0.2">
      <c r="A13" s="100" t="s">
        <v>42</v>
      </c>
      <c r="B13" s="101">
        <v>109.795</v>
      </c>
      <c r="C13" s="102">
        <v>162.1</v>
      </c>
      <c r="D13" s="102">
        <v>91</v>
      </c>
      <c r="E13" s="102">
        <v>90.823000000000008</v>
      </c>
      <c r="F13" s="112">
        <v>53.408000000000001</v>
      </c>
      <c r="H13" s="130"/>
    </row>
    <row r="14" spans="1:12" x14ac:dyDescent="0.2">
      <c r="A14" s="100" t="s">
        <v>43</v>
      </c>
      <c r="B14" s="101">
        <v>209.60786999999999</v>
      </c>
      <c r="C14" s="102">
        <v>230.26000000000002</v>
      </c>
      <c r="D14" s="102">
        <v>153</v>
      </c>
      <c r="E14" s="102">
        <v>164.89700000000002</v>
      </c>
      <c r="F14" s="112">
        <v>92.419000000000011</v>
      </c>
      <c r="H14" s="130"/>
    </row>
    <row r="15" spans="1:12" x14ac:dyDescent="0.2">
      <c r="A15" s="100" t="s">
        <v>44</v>
      </c>
      <c r="B15" s="101">
        <v>102.03399999999999</v>
      </c>
      <c r="C15" s="102">
        <v>102</v>
      </c>
      <c r="D15" s="102">
        <v>81</v>
      </c>
      <c r="E15" s="102">
        <v>78.399999999999991</v>
      </c>
      <c r="F15" s="112">
        <v>59.899999999999991</v>
      </c>
      <c r="H15" s="130"/>
    </row>
    <row r="16" spans="1:12" x14ac:dyDescent="0.2">
      <c r="A16" s="100" t="s">
        <v>45</v>
      </c>
      <c r="B16" s="101">
        <v>278.73993000000002</v>
      </c>
      <c r="C16" s="102">
        <v>340.16999999999996</v>
      </c>
      <c r="D16" s="102">
        <v>260</v>
      </c>
      <c r="E16" s="102">
        <v>166.22699999999998</v>
      </c>
      <c r="F16" s="112">
        <v>112.34899999999999</v>
      </c>
      <c r="H16" s="130"/>
      <c r="I16" s="133"/>
    </row>
    <row r="17" spans="1:8" x14ac:dyDescent="0.2">
      <c r="A17" s="100" t="s">
        <v>46</v>
      </c>
      <c r="B17" s="101">
        <v>326.22075000000001</v>
      </c>
      <c r="C17" s="102">
        <v>380.86</v>
      </c>
      <c r="D17" s="102">
        <v>261</v>
      </c>
      <c r="E17" s="102">
        <v>223.273</v>
      </c>
      <c r="F17" s="112">
        <v>162.035</v>
      </c>
      <c r="H17" s="130"/>
    </row>
    <row r="18" spans="1:8" x14ac:dyDescent="0.2">
      <c r="A18" s="100" t="s">
        <v>47</v>
      </c>
      <c r="B18" s="101">
        <v>2786.1114199999997</v>
      </c>
      <c r="C18" s="102">
        <v>1683.8200000000002</v>
      </c>
      <c r="D18" s="102">
        <v>937</v>
      </c>
      <c r="E18" s="102">
        <v>1364.9270000000001</v>
      </c>
      <c r="F18" s="112">
        <v>842.779</v>
      </c>
      <c r="H18" s="130"/>
    </row>
    <row r="19" spans="1:8" x14ac:dyDescent="0.2">
      <c r="A19" s="100" t="s">
        <v>48</v>
      </c>
      <c r="B19" s="101">
        <v>56.443359999999984</v>
      </c>
      <c r="C19" s="102">
        <v>108.33</v>
      </c>
      <c r="D19" s="102">
        <v>79</v>
      </c>
      <c r="E19" s="102">
        <v>52.322999999999993</v>
      </c>
      <c r="F19" s="112">
        <v>39.120999999999995</v>
      </c>
      <c r="H19" s="130"/>
    </row>
    <row r="20" spans="1:8" x14ac:dyDescent="0.2">
      <c r="A20" s="100" t="s">
        <v>49</v>
      </c>
      <c r="B20" s="101">
        <v>175.76191000000003</v>
      </c>
      <c r="C20" s="102">
        <v>202.28</v>
      </c>
      <c r="D20" s="102">
        <v>146</v>
      </c>
      <c r="E20" s="102">
        <v>141.803</v>
      </c>
      <c r="F20" s="112">
        <v>101.96899999999999</v>
      </c>
      <c r="H20" s="130"/>
    </row>
    <row r="21" spans="1:8" x14ac:dyDescent="0.2">
      <c r="A21" s="100" t="s">
        <v>50</v>
      </c>
      <c r="B21" s="101">
        <v>3018.18615</v>
      </c>
      <c r="C21" s="102">
        <v>2042.2400000000002</v>
      </c>
      <c r="D21" s="102">
        <v>1460</v>
      </c>
      <c r="E21" s="102">
        <v>1762.0040000000001</v>
      </c>
      <c r="F21" s="112">
        <v>1343.5160000000001</v>
      </c>
      <c r="H21" s="130"/>
    </row>
    <row r="22" spans="1:8" x14ac:dyDescent="0.2">
      <c r="A22" s="100" t="s">
        <v>51</v>
      </c>
      <c r="B22" s="101">
        <v>164.88557000000003</v>
      </c>
      <c r="C22" s="102">
        <v>320.48</v>
      </c>
      <c r="D22" s="102">
        <v>238</v>
      </c>
      <c r="E22" s="102">
        <v>137.89800000000002</v>
      </c>
      <c r="F22" s="112">
        <v>106.63400000000001</v>
      </c>
      <c r="H22" s="130"/>
    </row>
    <row r="23" spans="1:8" x14ac:dyDescent="0.2">
      <c r="A23" s="100" t="s">
        <v>52</v>
      </c>
      <c r="B23" s="101">
        <v>777.8353800000001</v>
      </c>
      <c r="C23" s="102">
        <v>571.31999999999994</v>
      </c>
      <c r="D23" s="102">
        <v>385</v>
      </c>
      <c r="E23" s="102">
        <v>453.00100000000009</v>
      </c>
      <c r="F23" s="112">
        <v>315.53100000000006</v>
      </c>
      <c r="H23" s="130"/>
    </row>
    <row r="24" spans="1:8" x14ac:dyDescent="0.2">
      <c r="A24" s="100" t="s">
        <v>53</v>
      </c>
      <c r="B24" s="101">
        <v>55.650729999999982</v>
      </c>
      <c r="C24" s="102">
        <v>80.91</v>
      </c>
      <c r="D24" s="102">
        <v>63</v>
      </c>
      <c r="E24" s="102">
        <v>39.566000000000003</v>
      </c>
      <c r="F24" s="112">
        <v>31.244</v>
      </c>
      <c r="H24" s="130"/>
    </row>
    <row r="25" spans="1:8" x14ac:dyDescent="0.2">
      <c r="A25" s="103" t="s">
        <v>54</v>
      </c>
      <c r="B25" s="101">
        <v>54.856409999999997</v>
      </c>
      <c r="C25" s="102">
        <v>8.9</v>
      </c>
      <c r="D25" s="102" t="s">
        <v>55</v>
      </c>
      <c r="E25" s="102">
        <v>28.126999999999999</v>
      </c>
      <c r="F25" s="112">
        <v>20.552</v>
      </c>
      <c r="H25" s="130"/>
    </row>
    <row r="26" spans="1:8" x14ac:dyDescent="0.2">
      <c r="A26" s="103"/>
      <c r="B26" s="132"/>
      <c r="C26" s="133"/>
      <c r="D26" s="133"/>
      <c r="E26" s="133"/>
      <c r="F26" s="133"/>
      <c r="H26" s="130"/>
    </row>
    <row r="27" spans="1:8" x14ac:dyDescent="0.2">
      <c r="A27" s="271" t="s">
        <v>129</v>
      </c>
      <c r="B27" s="272"/>
      <c r="C27" s="272"/>
      <c r="D27" s="272"/>
      <c r="E27" s="272"/>
      <c r="F27" s="272"/>
      <c r="G27" s="202"/>
      <c r="H27" s="202"/>
    </row>
    <row r="28" spans="1:8" x14ac:dyDescent="0.2">
      <c r="A28" s="106" t="s">
        <v>130</v>
      </c>
      <c r="B28" s="104"/>
      <c r="C28" s="104"/>
      <c r="D28" s="104"/>
      <c r="E28" s="104"/>
      <c r="F28" s="104"/>
    </row>
    <row r="33" spans="6:7" x14ac:dyDescent="0.2">
      <c r="F33" s="130"/>
      <c r="G33" s="130"/>
    </row>
  </sheetData>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0"/>
  <sheetViews>
    <sheetView showGridLines="0" workbookViewId="0"/>
  </sheetViews>
  <sheetFormatPr baseColWidth="10" defaultColWidth="11.42578125" defaultRowHeight="12.75" x14ac:dyDescent="0.2"/>
  <cols>
    <col min="1" max="1" width="19.28515625" style="107" customWidth="1"/>
    <col min="2" max="6" width="15" style="107" customWidth="1"/>
    <col min="7" max="11" width="11.42578125" style="107"/>
    <col min="12" max="14" width="12.28515625" style="107" bestFit="1" customWidth="1"/>
    <col min="15" max="15" width="12.42578125" style="107" customWidth="1"/>
    <col min="16" max="16384" width="11.42578125" style="107"/>
  </cols>
  <sheetData>
    <row r="1" spans="1:17" x14ac:dyDescent="0.2">
      <c r="A1" s="1" t="s">
        <v>196</v>
      </c>
      <c r="B1" s="284"/>
      <c r="C1" s="284"/>
      <c r="D1" s="284"/>
      <c r="E1" s="284"/>
      <c r="F1" s="284"/>
    </row>
    <row r="2" spans="1:17" ht="18" x14ac:dyDescent="0.25">
      <c r="A2" s="42" t="s">
        <v>131</v>
      </c>
      <c r="B2" s="44"/>
      <c r="C2" s="44"/>
      <c r="D2" s="44"/>
      <c r="E2" s="44"/>
      <c r="F2" s="44"/>
    </row>
    <row r="3" spans="1:17" ht="15.75" x14ac:dyDescent="0.25">
      <c r="A3" s="45" t="s">
        <v>132</v>
      </c>
      <c r="B3" s="47"/>
      <c r="C3" s="47"/>
      <c r="D3" s="47"/>
      <c r="E3" s="47"/>
      <c r="F3" s="47"/>
    </row>
    <row r="4" spans="1:17" ht="15.75" x14ac:dyDescent="0.25">
      <c r="A4" s="45"/>
      <c r="B4" s="47"/>
      <c r="C4" s="47"/>
      <c r="D4" s="47"/>
      <c r="E4" s="47"/>
      <c r="F4" s="47"/>
    </row>
    <row r="5" spans="1:17" ht="63.75" x14ac:dyDescent="0.2">
      <c r="A5" s="90" t="s">
        <v>34</v>
      </c>
      <c r="B5" s="91" t="s">
        <v>123</v>
      </c>
      <c r="C5" s="91" t="s">
        <v>124</v>
      </c>
      <c r="D5" s="91" t="s">
        <v>125</v>
      </c>
      <c r="E5" s="91" t="s">
        <v>126</v>
      </c>
      <c r="F5" s="129" t="s">
        <v>127</v>
      </c>
      <c r="G5" s="111"/>
      <c r="H5" s="108"/>
    </row>
    <row r="6" spans="1:17" x14ac:dyDescent="0.2">
      <c r="A6" s="94" t="s">
        <v>128</v>
      </c>
      <c r="B6" s="261">
        <f>SUM(B8:B25)</f>
        <v>25200.700000000004</v>
      </c>
      <c r="C6" s="261">
        <f>SUM(C8:C25)</f>
        <v>36919</v>
      </c>
      <c r="D6" s="261">
        <f>SUM(D8:D25)</f>
        <v>27843</v>
      </c>
      <c r="E6" s="261">
        <f>SUM(E8:E25)</f>
        <v>16237.619999999995</v>
      </c>
      <c r="F6" s="274">
        <f>SUM(F8:F25)</f>
        <v>13050.600000000002</v>
      </c>
      <c r="H6" s="255"/>
      <c r="I6" s="255"/>
      <c r="L6" s="256"/>
      <c r="M6" s="256"/>
      <c r="N6" s="257"/>
      <c r="O6" s="257"/>
    </row>
    <row r="7" spans="1:17" x14ac:dyDescent="0.2">
      <c r="A7" s="97"/>
      <c r="B7" s="262"/>
      <c r="C7" s="262"/>
      <c r="D7" s="262"/>
      <c r="E7" s="98"/>
      <c r="F7" s="99"/>
      <c r="L7" s="256"/>
      <c r="M7" s="256"/>
      <c r="N7" s="257"/>
      <c r="O7" s="257"/>
    </row>
    <row r="8" spans="1:17" x14ac:dyDescent="0.2">
      <c r="A8" s="100" t="s">
        <v>37</v>
      </c>
      <c r="B8" s="263">
        <v>177.19667999286168</v>
      </c>
      <c r="C8" s="276">
        <v>400</v>
      </c>
      <c r="D8" s="276">
        <v>364</v>
      </c>
      <c r="E8" s="102">
        <v>104.03075503573145</v>
      </c>
      <c r="F8" s="145">
        <v>100.35307284182602</v>
      </c>
      <c r="H8" s="210"/>
      <c r="I8" s="255"/>
      <c r="L8" s="256"/>
      <c r="M8" s="256"/>
      <c r="N8" s="257"/>
      <c r="O8" s="257"/>
    </row>
    <row r="9" spans="1:17" x14ac:dyDescent="0.2">
      <c r="A9" s="100" t="s">
        <v>38</v>
      </c>
      <c r="B9" s="263">
        <v>2426.0150753626417</v>
      </c>
      <c r="C9" s="276">
        <v>1625</v>
      </c>
      <c r="D9" s="276">
        <v>1149</v>
      </c>
      <c r="E9" s="102">
        <v>834.01178997988313</v>
      </c>
      <c r="F9" s="145">
        <v>664.49620826264345</v>
      </c>
      <c r="H9" s="210"/>
      <c r="I9" s="255"/>
      <c r="L9" s="256"/>
      <c r="M9" s="256"/>
      <c r="N9" s="257"/>
      <c r="O9" s="257"/>
    </row>
    <row r="10" spans="1:17" x14ac:dyDescent="0.2">
      <c r="A10" s="100" t="s">
        <v>39</v>
      </c>
      <c r="B10" s="263">
        <v>8779.8421472893751</v>
      </c>
      <c r="C10" s="276">
        <v>11907</v>
      </c>
      <c r="D10" s="276">
        <v>8623</v>
      </c>
      <c r="E10" s="102">
        <v>5879.5434085456436</v>
      </c>
      <c r="F10" s="145">
        <v>4473.0157350521922</v>
      </c>
      <c r="H10" s="210"/>
      <c r="I10" s="255"/>
      <c r="L10" s="256"/>
      <c r="M10" s="256"/>
      <c r="N10" s="257"/>
      <c r="O10" s="257"/>
    </row>
    <row r="11" spans="1:17" x14ac:dyDescent="0.2">
      <c r="A11" s="100" t="s">
        <v>40</v>
      </c>
      <c r="B11" s="263">
        <v>229.08306778638436</v>
      </c>
      <c r="C11" s="276">
        <v>595</v>
      </c>
      <c r="D11" s="276">
        <v>472</v>
      </c>
      <c r="E11" s="102">
        <v>151.2299904958947</v>
      </c>
      <c r="F11" s="145">
        <v>136.2426657280983</v>
      </c>
      <c r="H11" s="210"/>
      <c r="I11" s="255"/>
      <c r="L11" s="256"/>
      <c r="M11" s="256"/>
      <c r="N11" s="257"/>
      <c r="O11" s="257"/>
    </row>
    <row r="12" spans="1:17" x14ac:dyDescent="0.2">
      <c r="A12" s="100" t="s">
        <v>41</v>
      </c>
      <c r="B12" s="263">
        <v>215.02687149785191</v>
      </c>
      <c r="C12" s="276">
        <v>387</v>
      </c>
      <c r="D12" s="276">
        <v>322</v>
      </c>
      <c r="E12" s="102">
        <v>113.39024581592463</v>
      </c>
      <c r="F12" s="145">
        <v>97.545971331002448</v>
      </c>
      <c r="H12" s="210"/>
      <c r="I12" s="255"/>
      <c r="L12" s="256"/>
      <c r="M12" s="256"/>
      <c r="N12" s="257"/>
      <c r="O12" s="257"/>
    </row>
    <row r="13" spans="1:17" x14ac:dyDescent="0.2">
      <c r="A13" s="100" t="s">
        <v>42</v>
      </c>
      <c r="B13" s="263">
        <v>174.87280137580728</v>
      </c>
      <c r="C13" s="276">
        <v>501</v>
      </c>
      <c r="D13" s="276">
        <v>378</v>
      </c>
      <c r="E13" s="102">
        <v>117.9175971612529</v>
      </c>
      <c r="F13" s="145">
        <v>110.67567661277654</v>
      </c>
      <c r="H13" s="210"/>
      <c r="I13" s="255"/>
      <c r="L13" s="256"/>
      <c r="M13" s="256"/>
      <c r="N13" s="257"/>
      <c r="O13" s="257"/>
    </row>
    <row r="14" spans="1:17" x14ac:dyDescent="0.2">
      <c r="A14" s="100" t="s">
        <v>43</v>
      </c>
      <c r="B14" s="263">
        <v>133.16761450102589</v>
      </c>
      <c r="C14" s="276">
        <v>284</v>
      </c>
      <c r="D14" s="276">
        <v>266</v>
      </c>
      <c r="E14" s="102">
        <v>85.565838573996615</v>
      </c>
      <c r="F14" s="145">
        <v>82.18583857399662</v>
      </c>
      <c r="H14" s="210"/>
      <c r="I14" s="255"/>
      <c r="L14" s="256"/>
      <c r="M14" s="256"/>
      <c r="N14" s="257"/>
      <c r="O14" s="257"/>
    </row>
    <row r="15" spans="1:17" x14ac:dyDescent="0.2">
      <c r="A15" s="100" t="s">
        <v>44</v>
      </c>
      <c r="B15" s="263">
        <v>229.47275579654695</v>
      </c>
      <c r="C15" s="276">
        <v>537</v>
      </c>
      <c r="D15" s="276">
        <v>513</v>
      </c>
      <c r="E15" s="102">
        <v>167.68794505679716</v>
      </c>
      <c r="F15" s="145">
        <v>162.35444288016382</v>
      </c>
      <c r="H15" s="210"/>
      <c r="I15" s="255"/>
      <c r="L15" s="256"/>
      <c r="M15" s="256"/>
      <c r="N15" s="257"/>
      <c r="O15" s="257"/>
      <c r="P15" s="258"/>
      <c r="Q15" s="258"/>
    </row>
    <row r="16" spans="1:17" x14ac:dyDescent="0.2">
      <c r="A16" s="100" t="s">
        <v>45</v>
      </c>
      <c r="B16" s="263">
        <v>523.12756813533747</v>
      </c>
      <c r="C16" s="276">
        <v>1070</v>
      </c>
      <c r="D16" s="276">
        <v>849</v>
      </c>
      <c r="E16" s="102">
        <v>376.08851777612273</v>
      </c>
      <c r="F16" s="145">
        <v>345.47073371225133</v>
      </c>
      <c r="H16" s="130"/>
      <c r="I16" s="255"/>
      <c r="L16" s="256"/>
      <c r="M16" s="256"/>
      <c r="N16" s="257"/>
      <c r="O16" s="257"/>
    </row>
    <row r="17" spans="1:15" x14ac:dyDescent="0.2">
      <c r="A17" s="100" t="s">
        <v>46</v>
      </c>
      <c r="B17" s="263">
        <v>907.31973774240544</v>
      </c>
      <c r="C17" s="276">
        <v>1594</v>
      </c>
      <c r="D17" s="276">
        <v>1244</v>
      </c>
      <c r="E17" s="102">
        <v>637.14007838972884</v>
      </c>
      <c r="F17" s="145">
        <v>547.37870683079575</v>
      </c>
      <c r="H17" s="130"/>
      <c r="I17" s="255"/>
      <c r="L17" s="256"/>
      <c r="M17" s="256"/>
      <c r="N17" s="257"/>
      <c r="O17" s="257"/>
    </row>
    <row r="18" spans="1:15" x14ac:dyDescent="0.2">
      <c r="A18" s="100" t="s">
        <v>47</v>
      </c>
      <c r="B18" s="263">
        <v>3832.3430789305185</v>
      </c>
      <c r="C18" s="276">
        <v>6265</v>
      </c>
      <c r="D18" s="276">
        <v>4645</v>
      </c>
      <c r="E18" s="102">
        <v>2513.4185788523596</v>
      </c>
      <c r="F18" s="145">
        <v>1882.8588220496324</v>
      </c>
      <c r="H18" s="130"/>
      <c r="I18" s="255"/>
      <c r="L18" s="256"/>
      <c r="M18" s="256"/>
      <c r="N18" s="257"/>
      <c r="O18" s="257"/>
    </row>
    <row r="19" spans="1:15" x14ac:dyDescent="0.2">
      <c r="A19" s="100" t="s">
        <v>48</v>
      </c>
      <c r="B19" s="263">
        <v>97.23227446257566</v>
      </c>
      <c r="C19" s="276">
        <v>34</v>
      </c>
      <c r="D19" s="276">
        <v>33</v>
      </c>
      <c r="E19" s="102">
        <v>9.48</v>
      </c>
      <c r="F19" s="145">
        <v>9.1900000000000013</v>
      </c>
      <c r="H19" s="130"/>
      <c r="I19" s="255"/>
      <c r="L19" s="256"/>
      <c r="M19" s="256"/>
      <c r="N19" s="257"/>
      <c r="O19" s="257"/>
    </row>
    <row r="20" spans="1:15" x14ac:dyDescent="0.2">
      <c r="A20" s="100" t="s">
        <v>49</v>
      </c>
      <c r="B20" s="263">
        <v>278.80398671029218</v>
      </c>
      <c r="C20" s="276">
        <v>605</v>
      </c>
      <c r="D20" s="276">
        <v>533</v>
      </c>
      <c r="E20" s="102">
        <v>208.40346828260809</v>
      </c>
      <c r="F20" s="145">
        <v>196.41449244588202</v>
      </c>
      <c r="H20" s="130"/>
      <c r="I20" s="255"/>
      <c r="L20" s="256"/>
      <c r="M20" s="256"/>
      <c r="N20" s="257"/>
      <c r="O20" s="257"/>
    </row>
    <row r="21" spans="1:15" x14ac:dyDescent="0.2">
      <c r="A21" s="100" t="s">
        <v>50</v>
      </c>
      <c r="B21" s="263">
        <v>4594.9676735444737</v>
      </c>
      <c r="C21" s="276">
        <v>6752</v>
      </c>
      <c r="D21" s="276">
        <v>5221</v>
      </c>
      <c r="E21" s="102">
        <v>3257.4369123737329</v>
      </c>
      <c r="F21" s="145">
        <v>2784.8315942511695</v>
      </c>
      <c r="H21" s="130"/>
      <c r="I21" s="255"/>
      <c r="L21" s="256"/>
      <c r="M21" s="256"/>
      <c r="N21" s="257"/>
      <c r="O21" s="257"/>
    </row>
    <row r="22" spans="1:15" x14ac:dyDescent="0.2">
      <c r="A22" s="100" t="s">
        <v>51</v>
      </c>
      <c r="B22" s="263">
        <v>577.06334777612096</v>
      </c>
      <c r="C22" s="276">
        <v>1039</v>
      </c>
      <c r="D22" s="276">
        <v>829</v>
      </c>
      <c r="E22" s="102">
        <v>332.04846783611072</v>
      </c>
      <c r="F22" s="145">
        <v>295.15961237514034</v>
      </c>
      <c r="H22" s="130"/>
      <c r="I22" s="255"/>
      <c r="L22" s="256"/>
      <c r="M22" s="256"/>
      <c r="N22" s="257"/>
      <c r="O22" s="257"/>
    </row>
    <row r="23" spans="1:15" x14ac:dyDescent="0.2">
      <c r="A23" s="100" t="s">
        <v>52</v>
      </c>
      <c r="B23" s="405">
        <v>1870.7703607193143</v>
      </c>
      <c r="C23" s="276">
        <v>3098</v>
      </c>
      <c r="D23" s="276">
        <v>2211</v>
      </c>
      <c r="E23" s="102">
        <v>1369.8745005420715</v>
      </c>
      <c r="F23" s="145">
        <v>1088.0915770585382</v>
      </c>
      <c r="H23" s="130"/>
      <c r="I23" s="255"/>
      <c r="L23" s="256"/>
      <c r="M23" s="256"/>
      <c r="N23" s="257"/>
      <c r="O23" s="257"/>
    </row>
    <row r="24" spans="1:15" x14ac:dyDescent="0.2">
      <c r="A24" s="100" t="s">
        <v>53</v>
      </c>
      <c r="B24" s="405">
        <v>108.45039708241353</v>
      </c>
      <c r="C24" s="276">
        <v>177</v>
      </c>
      <c r="D24" s="276">
        <v>147</v>
      </c>
      <c r="E24" s="102">
        <v>57.600169103111405</v>
      </c>
      <c r="F24" s="145">
        <v>52.437067885254201</v>
      </c>
      <c r="H24" s="130"/>
      <c r="I24" s="255"/>
      <c r="L24" s="256"/>
      <c r="M24" s="256"/>
      <c r="N24" s="257"/>
      <c r="O24" s="257"/>
    </row>
    <row r="25" spans="1:15" x14ac:dyDescent="0.2">
      <c r="A25" s="103" t="s">
        <v>54</v>
      </c>
      <c r="B25" s="263">
        <v>45.944561294054374</v>
      </c>
      <c r="C25" s="276">
        <v>49</v>
      </c>
      <c r="D25" s="276">
        <v>44</v>
      </c>
      <c r="E25" s="102">
        <v>22.751736179029848</v>
      </c>
      <c r="F25" s="145">
        <v>21.897782108637347</v>
      </c>
      <c r="H25" s="130"/>
      <c r="I25" s="255"/>
      <c r="L25" s="256"/>
      <c r="M25" s="256"/>
      <c r="N25" s="257"/>
      <c r="O25" s="257"/>
    </row>
    <row r="26" spans="1:15" x14ac:dyDescent="0.2">
      <c r="A26" s="103"/>
      <c r="B26" s="132"/>
      <c r="C26" s="133"/>
      <c r="D26" s="133"/>
      <c r="E26" s="133"/>
      <c r="F26" s="145"/>
      <c r="H26" s="130"/>
      <c r="L26" s="256"/>
      <c r="M26" s="256"/>
      <c r="N26" s="256"/>
      <c r="O26" s="256"/>
    </row>
    <row r="27" spans="1:15" x14ac:dyDescent="0.2">
      <c r="A27" s="271" t="s">
        <v>133</v>
      </c>
      <c r="B27" s="132"/>
      <c r="C27" s="133"/>
      <c r="D27" s="133"/>
      <c r="E27" s="133"/>
      <c r="F27" s="145"/>
      <c r="H27" s="130"/>
      <c r="L27" s="256"/>
      <c r="M27" s="256"/>
      <c r="N27" s="256"/>
      <c r="O27" s="256"/>
    </row>
    <row r="28" spans="1:15" x14ac:dyDescent="0.2">
      <c r="A28" s="52" t="s">
        <v>134</v>
      </c>
      <c r="B28" s="132"/>
      <c r="C28" s="133"/>
      <c r="D28" s="133"/>
      <c r="E28" s="133"/>
      <c r="F28" s="145"/>
      <c r="L28" s="256"/>
      <c r="M28" s="256"/>
      <c r="N28" s="256"/>
      <c r="O28" s="256"/>
    </row>
    <row r="29" spans="1:15" x14ac:dyDescent="0.2">
      <c r="A29" s="106" t="s">
        <v>130</v>
      </c>
      <c r="B29" s="104"/>
      <c r="C29" s="104"/>
      <c r="D29" s="104"/>
      <c r="E29" s="104"/>
      <c r="F29" s="104"/>
      <c r="L29" s="256"/>
      <c r="M29" s="256"/>
      <c r="N29" s="256"/>
      <c r="O29" s="256"/>
    </row>
    <row r="30" spans="1:15" x14ac:dyDescent="0.2">
      <c r="B30" s="104"/>
      <c r="C30" s="104"/>
      <c r="D30" s="104"/>
      <c r="E30" s="104"/>
      <c r="F30" s="104"/>
    </row>
  </sheetData>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50"/>
  <sheetViews>
    <sheetView showGridLines="0" workbookViewId="0">
      <selection activeCell="A28" sqref="A28"/>
    </sheetView>
  </sheetViews>
  <sheetFormatPr baseColWidth="10" defaultColWidth="11.42578125" defaultRowHeight="12.75" x14ac:dyDescent="0.2"/>
  <cols>
    <col min="1" max="1" width="19.28515625" style="107" customWidth="1"/>
    <col min="2" max="6" width="15" style="107" customWidth="1"/>
    <col min="7" max="16384" width="11.42578125" style="107"/>
  </cols>
  <sheetData>
    <row r="1" spans="1:12" x14ac:dyDescent="0.2">
      <c r="A1" s="1" t="s">
        <v>135</v>
      </c>
      <c r="B1" s="284"/>
      <c r="C1" s="284"/>
      <c r="D1" s="284"/>
      <c r="E1" s="284"/>
      <c r="F1" s="284"/>
    </row>
    <row r="2" spans="1:12" ht="18" x14ac:dyDescent="0.25">
      <c r="A2" s="42" t="s">
        <v>136</v>
      </c>
      <c r="B2" s="44"/>
      <c r="C2" s="44"/>
      <c r="D2" s="44"/>
      <c r="E2" s="44"/>
      <c r="F2" s="44"/>
    </row>
    <row r="3" spans="1:12" ht="15.75" x14ac:dyDescent="0.25">
      <c r="A3" s="45" t="s">
        <v>137</v>
      </c>
      <c r="B3" s="47"/>
      <c r="C3" s="47"/>
      <c r="D3" s="47"/>
      <c r="E3" s="47"/>
      <c r="F3" s="47"/>
    </row>
    <row r="4" spans="1:12" ht="15.75" x14ac:dyDescent="0.25">
      <c r="A4" s="45"/>
      <c r="B4" s="47"/>
      <c r="C4" s="47"/>
      <c r="D4" s="47"/>
      <c r="E4" s="47"/>
      <c r="F4" s="47"/>
    </row>
    <row r="5" spans="1:12" ht="63.75" x14ac:dyDescent="0.2">
      <c r="A5" s="90" t="s">
        <v>34</v>
      </c>
      <c r="B5" s="91" t="s">
        <v>123</v>
      </c>
      <c r="C5" s="91" t="s">
        <v>124</v>
      </c>
      <c r="D5" s="91" t="s">
        <v>125</v>
      </c>
      <c r="E5" s="91" t="s">
        <v>126</v>
      </c>
      <c r="F5" s="129" t="s">
        <v>127</v>
      </c>
      <c r="G5" s="111"/>
      <c r="L5" s="265"/>
    </row>
    <row r="6" spans="1:12" x14ac:dyDescent="0.2">
      <c r="A6" s="94" t="s">
        <v>128</v>
      </c>
      <c r="B6" s="261">
        <v>4377.2</v>
      </c>
      <c r="C6" s="273">
        <v>7503</v>
      </c>
      <c r="D6" s="273">
        <v>4835</v>
      </c>
      <c r="E6" s="273">
        <v>3510</v>
      </c>
      <c r="F6" s="285">
        <v>1979</v>
      </c>
      <c r="H6" s="210"/>
      <c r="I6" s="210"/>
      <c r="J6" s="210"/>
    </row>
    <row r="7" spans="1:12" x14ac:dyDescent="0.2">
      <c r="A7" s="97"/>
      <c r="B7" s="262"/>
      <c r="C7" s="262"/>
      <c r="D7" s="262"/>
      <c r="E7" s="262"/>
      <c r="F7" s="275"/>
      <c r="H7" s="210"/>
      <c r="I7" s="210"/>
      <c r="J7" s="210"/>
    </row>
    <row r="8" spans="1:12" x14ac:dyDescent="0.2">
      <c r="A8" s="100" t="s">
        <v>37</v>
      </c>
      <c r="B8" s="263">
        <v>72.7</v>
      </c>
      <c r="C8" s="276">
        <v>154</v>
      </c>
      <c r="D8" s="276">
        <v>109</v>
      </c>
      <c r="E8" s="276">
        <v>68</v>
      </c>
      <c r="F8" s="277">
        <v>41</v>
      </c>
      <c r="H8" s="210"/>
      <c r="I8" s="210"/>
      <c r="J8" s="210"/>
    </row>
    <row r="9" spans="1:12" x14ac:dyDescent="0.2">
      <c r="A9" s="100" t="s">
        <v>38</v>
      </c>
      <c r="B9" s="263">
        <v>286.60000000000002</v>
      </c>
      <c r="C9" s="276">
        <v>670</v>
      </c>
      <c r="D9" s="276">
        <v>389</v>
      </c>
      <c r="E9" s="276">
        <v>250</v>
      </c>
      <c r="F9" s="277">
        <v>181</v>
      </c>
      <c r="G9" s="130"/>
      <c r="H9" s="210"/>
      <c r="I9" s="210"/>
      <c r="J9" s="210"/>
    </row>
    <row r="10" spans="1:12" x14ac:dyDescent="0.2">
      <c r="A10" s="100" t="s">
        <v>39</v>
      </c>
      <c r="B10" s="263">
        <v>2144.9</v>
      </c>
      <c r="C10" s="276">
        <v>2911</v>
      </c>
      <c r="D10" s="276">
        <v>1893</v>
      </c>
      <c r="E10" s="276">
        <v>1717</v>
      </c>
      <c r="F10" s="277">
        <v>989</v>
      </c>
      <c r="H10" s="210"/>
      <c r="I10" s="210"/>
      <c r="J10" s="210"/>
    </row>
    <row r="11" spans="1:12" x14ac:dyDescent="0.2">
      <c r="A11" s="100" t="s">
        <v>40</v>
      </c>
      <c r="B11" s="263">
        <v>71.8</v>
      </c>
      <c r="C11" s="276">
        <v>105</v>
      </c>
      <c r="D11" s="276">
        <v>67</v>
      </c>
      <c r="E11" s="276" t="s">
        <v>55</v>
      </c>
      <c r="F11" s="277" t="s">
        <v>55</v>
      </c>
      <c r="G11" s="130"/>
      <c r="H11" s="210"/>
      <c r="I11" s="210"/>
      <c r="J11" s="210"/>
    </row>
    <row r="12" spans="1:12" x14ac:dyDescent="0.2">
      <c r="A12" s="100" t="s">
        <v>41</v>
      </c>
      <c r="B12" s="263">
        <v>21.7</v>
      </c>
      <c r="C12" s="276">
        <v>50</v>
      </c>
      <c r="D12" s="276">
        <v>26</v>
      </c>
      <c r="E12" s="276">
        <v>93</v>
      </c>
      <c r="F12" s="277">
        <v>64</v>
      </c>
      <c r="H12" s="210"/>
      <c r="I12" s="210"/>
      <c r="J12" s="210"/>
    </row>
    <row r="13" spans="1:12" x14ac:dyDescent="0.2">
      <c r="A13" s="100" t="s">
        <v>42</v>
      </c>
      <c r="B13" s="263">
        <v>94.9</v>
      </c>
      <c r="C13" s="276">
        <v>129</v>
      </c>
      <c r="D13" s="276">
        <v>73</v>
      </c>
      <c r="E13" s="276">
        <v>82</v>
      </c>
      <c r="F13" s="277">
        <v>46</v>
      </c>
      <c r="G13" s="130"/>
      <c r="H13" s="210"/>
      <c r="I13" s="210"/>
      <c r="J13" s="210"/>
    </row>
    <row r="14" spans="1:12" x14ac:dyDescent="0.2">
      <c r="A14" s="100" t="s">
        <v>43</v>
      </c>
      <c r="B14" s="263">
        <v>104.4</v>
      </c>
      <c r="C14" s="276">
        <v>158</v>
      </c>
      <c r="D14" s="276">
        <v>90</v>
      </c>
      <c r="E14" s="276">
        <v>91</v>
      </c>
      <c r="F14" s="277">
        <v>37</v>
      </c>
      <c r="H14" s="210"/>
      <c r="I14" s="210"/>
      <c r="J14" s="210"/>
    </row>
    <row r="15" spans="1:12" x14ac:dyDescent="0.2">
      <c r="A15" s="100" t="s">
        <v>44</v>
      </c>
      <c r="B15" s="263">
        <v>33.6</v>
      </c>
      <c r="C15" s="276">
        <v>43</v>
      </c>
      <c r="D15" s="276">
        <v>29</v>
      </c>
      <c r="E15" s="276">
        <v>30</v>
      </c>
      <c r="F15" s="277">
        <v>20</v>
      </c>
      <c r="H15" s="210"/>
      <c r="I15" s="210"/>
      <c r="J15" s="210"/>
    </row>
    <row r="16" spans="1:12" x14ac:dyDescent="0.2">
      <c r="A16" s="100" t="s">
        <v>45</v>
      </c>
      <c r="B16" s="263">
        <v>84.4</v>
      </c>
      <c r="C16" s="276">
        <v>171</v>
      </c>
      <c r="D16" s="276">
        <v>137</v>
      </c>
      <c r="E16" s="276">
        <v>59</v>
      </c>
      <c r="F16" s="277">
        <v>35</v>
      </c>
      <c r="H16" s="210"/>
      <c r="I16" s="210"/>
      <c r="J16" s="210"/>
    </row>
    <row r="17" spans="1:17" x14ac:dyDescent="0.2">
      <c r="A17" s="100" t="s">
        <v>46</v>
      </c>
      <c r="B17" s="263">
        <v>164.2</v>
      </c>
      <c r="C17" s="276">
        <v>360</v>
      </c>
      <c r="D17" s="276">
        <v>228</v>
      </c>
      <c r="E17" s="286">
        <v>148</v>
      </c>
      <c r="F17" s="277">
        <v>97</v>
      </c>
      <c r="H17" s="210"/>
      <c r="I17" s="210"/>
      <c r="J17" s="210"/>
    </row>
    <row r="18" spans="1:17" x14ac:dyDescent="0.2">
      <c r="A18" s="100" t="s">
        <v>47</v>
      </c>
      <c r="B18" s="263">
        <v>644.79999999999995</v>
      </c>
      <c r="C18" s="276">
        <v>1280</v>
      </c>
      <c r="D18" s="276">
        <v>791</v>
      </c>
      <c r="E18" s="276">
        <v>460</v>
      </c>
      <c r="F18" s="277">
        <v>161</v>
      </c>
      <c r="H18" s="210"/>
      <c r="I18" s="210"/>
      <c r="J18" s="210"/>
    </row>
    <row r="19" spans="1:17" x14ac:dyDescent="0.2">
      <c r="A19" s="100" t="s">
        <v>48</v>
      </c>
      <c r="B19" s="263">
        <v>13.2</v>
      </c>
      <c r="C19" s="276">
        <v>48</v>
      </c>
      <c r="D19" s="276">
        <v>25</v>
      </c>
      <c r="E19" s="276">
        <v>16</v>
      </c>
      <c r="F19" s="277">
        <v>9</v>
      </c>
      <c r="H19" s="210"/>
      <c r="I19" s="210"/>
      <c r="J19" s="210"/>
    </row>
    <row r="20" spans="1:17" x14ac:dyDescent="0.2">
      <c r="A20" s="100" t="s">
        <v>49</v>
      </c>
      <c r="B20" s="263">
        <v>26.6</v>
      </c>
      <c r="C20" s="276">
        <v>63</v>
      </c>
      <c r="D20" s="276">
        <v>39</v>
      </c>
      <c r="E20" s="276">
        <v>28</v>
      </c>
      <c r="F20" s="277">
        <v>16</v>
      </c>
      <c r="G20" s="130"/>
      <c r="H20" s="210"/>
      <c r="I20" s="210"/>
      <c r="J20" s="210"/>
    </row>
    <row r="21" spans="1:17" x14ac:dyDescent="0.2">
      <c r="A21" s="100" t="s">
        <v>50</v>
      </c>
      <c r="B21" s="263">
        <v>317.8</v>
      </c>
      <c r="C21" s="276">
        <v>639</v>
      </c>
      <c r="D21" s="276">
        <v>449</v>
      </c>
      <c r="E21" s="276">
        <v>205</v>
      </c>
      <c r="F21" s="277">
        <v>103</v>
      </c>
      <c r="H21" s="210"/>
      <c r="I21" s="210"/>
      <c r="J21" s="210"/>
    </row>
    <row r="22" spans="1:17" x14ac:dyDescent="0.2">
      <c r="A22" s="100" t="s">
        <v>51</v>
      </c>
      <c r="B22" s="263">
        <v>47.4</v>
      </c>
      <c r="C22" s="276">
        <v>200</v>
      </c>
      <c r="D22" s="276">
        <v>140</v>
      </c>
      <c r="E22" s="276">
        <v>40</v>
      </c>
      <c r="F22" s="277">
        <v>30</v>
      </c>
      <c r="G22" s="130"/>
      <c r="H22" s="210"/>
      <c r="I22" s="210"/>
      <c r="J22" s="210"/>
    </row>
    <row r="23" spans="1:17" x14ac:dyDescent="0.2">
      <c r="A23" s="100" t="s">
        <v>52</v>
      </c>
      <c r="B23" s="263">
        <v>234.3</v>
      </c>
      <c r="C23" s="276">
        <v>499</v>
      </c>
      <c r="D23" s="276">
        <v>331</v>
      </c>
      <c r="E23" s="276">
        <v>212</v>
      </c>
      <c r="F23" s="277">
        <v>141</v>
      </c>
      <c r="H23" s="210"/>
      <c r="I23" s="210"/>
      <c r="J23" s="210"/>
    </row>
    <row r="24" spans="1:17" x14ac:dyDescent="0.2">
      <c r="A24" s="100" t="s">
        <v>53</v>
      </c>
      <c r="B24" s="263">
        <v>13.9</v>
      </c>
      <c r="C24" s="276">
        <v>23</v>
      </c>
      <c r="D24" s="276">
        <v>19</v>
      </c>
      <c r="E24" s="276">
        <v>11</v>
      </c>
      <c r="F24" s="277">
        <v>9</v>
      </c>
      <c r="H24" s="210"/>
      <c r="I24" s="210"/>
      <c r="J24" s="210"/>
    </row>
    <row r="25" spans="1:17" x14ac:dyDescent="0.2">
      <c r="A25" s="100" t="s">
        <v>54</v>
      </c>
      <c r="B25" s="263">
        <v>0</v>
      </c>
      <c r="C25" s="276">
        <v>0</v>
      </c>
      <c r="D25" s="276">
        <v>0</v>
      </c>
      <c r="E25" s="276">
        <v>0</v>
      </c>
      <c r="F25" s="277">
        <v>0</v>
      </c>
      <c r="H25" s="210"/>
      <c r="I25" s="210"/>
      <c r="J25" s="210"/>
    </row>
    <row r="26" spans="1:17" x14ac:dyDescent="0.2">
      <c r="A26" s="103"/>
      <c r="B26" s="361"/>
      <c r="C26" s="287"/>
      <c r="D26" s="287"/>
      <c r="E26" s="287"/>
      <c r="F26" s="287"/>
      <c r="H26" s="210"/>
      <c r="I26" s="210"/>
      <c r="J26" s="210"/>
    </row>
    <row r="27" spans="1:17" x14ac:dyDescent="0.2">
      <c r="A27" s="142" t="s">
        <v>138</v>
      </c>
      <c r="B27" s="132"/>
      <c r="C27" s="133"/>
      <c r="D27" s="133"/>
      <c r="E27" s="287"/>
      <c r="F27" s="287"/>
    </row>
    <row r="28" spans="1:17" x14ac:dyDescent="0.2">
      <c r="A28" s="142"/>
      <c r="B28" s="132"/>
      <c r="C28" s="133"/>
      <c r="D28" s="133"/>
      <c r="E28" s="133"/>
      <c r="F28" s="133"/>
    </row>
    <row r="29" spans="1:17" x14ac:dyDescent="0.2">
      <c r="A29" s="106" t="s">
        <v>130</v>
      </c>
      <c r="B29" s="104"/>
      <c r="C29" s="104"/>
      <c r="D29" s="104"/>
      <c r="E29" s="104"/>
      <c r="F29" s="104"/>
    </row>
    <row r="31" spans="1:17" x14ac:dyDescent="0.2">
      <c r="C31" s="210"/>
      <c r="D31" s="210"/>
    </row>
    <row r="32" spans="1:17" x14ac:dyDescent="0.2">
      <c r="A32" s="278"/>
      <c r="B32" s="279"/>
      <c r="C32" s="279"/>
      <c r="D32" s="279"/>
      <c r="E32" s="278"/>
      <c r="F32" s="278"/>
      <c r="P32" s="284"/>
      <c r="Q32" s="284"/>
    </row>
    <row r="33" spans="1:17" x14ac:dyDescent="0.2">
      <c r="A33" s="278"/>
      <c r="B33" s="279"/>
      <c r="C33" s="279"/>
      <c r="D33" s="279"/>
      <c r="E33" s="278"/>
      <c r="F33" s="278"/>
      <c r="P33" s="284"/>
      <c r="Q33" s="284"/>
    </row>
    <row r="34" spans="1:17" x14ac:dyDescent="0.2">
      <c r="A34" s="278"/>
      <c r="B34" s="279"/>
      <c r="C34" s="279"/>
      <c r="D34" s="279"/>
      <c r="E34" s="278"/>
      <c r="F34" s="278"/>
      <c r="P34" s="284"/>
      <c r="Q34" s="284"/>
    </row>
    <row r="35" spans="1:17" x14ac:dyDescent="0.2">
      <c r="A35" s="278"/>
      <c r="B35" s="279"/>
      <c r="C35" s="279"/>
      <c r="D35" s="279"/>
      <c r="E35" s="278"/>
      <c r="F35" s="278"/>
      <c r="P35" s="284"/>
      <c r="Q35" s="284"/>
    </row>
    <row r="36" spans="1:17" x14ac:dyDescent="0.2">
      <c r="A36" s="278"/>
      <c r="B36" s="279"/>
      <c r="C36" s="279"/>
      <c r="D36" s="279"/>
      <c r="E36" s="278"/>
      <c r="F36" s="278"/>
      <c r="P36" s="284"/>
      <c r="Q36" s="284"/>
    </row>
    <row r="37" spans="1:17" x14ac:dyDescent="0.2">
      <c r="A37" s="278"/>
      <c r="B37" s="279"/>
      <c r="C37" s="279"/>
      <c r="D37" s="279"/>
      <c r="E37" s="278"/>
      <c r="F37" s="278"/>
      <c r="P37" s="284"/>
      <c r="Q37" s="284"/>
    </row>
    <row r="38" spans="1:17" x14ac:dyDescent="0.2">
      <c r="A38" s="278"/>
      <c r="B38" s="279"/>
      <c r="C38" s="279"/>
      <c r="D38" s="279"/>
      <c r="E38" s="278"/>
      <c r="F38" s="278"/>
      <c r="P38" s="284"/>
      <c r="Q38" s="284"/>
    </row>
    <row r="39" spans="1:17" x14ac:dyDescent="0.2">
      <c r="A39" s="278"/>
      <c r="B39" s="279"/>
      <c r="C39" s="279"/>
      <c r="D39" s="279"/>
      <c r="E39" s="278"/>
      <c r="F39" s="278"/>
      <c r="P39" s="284"/>
      <c r="Q39" s="284"/>
    </row>
    <row r="40" spans="1:17" x14ac:dyDescent="0.2">
      <c r="A40" s="278"/>
      <c r="B40" s="279"/>
      <c r="C40" s="279"/>
      <c r="D40" s="279"/>
      <c r="E40" s="278"/>
      <c r="F40" s="278"/>
      <c r="P40" s="284"/>
      <c r="Q40" s="284"/>
    </row>
    <row r="41" spans="1:17" x14ac:dyDescent="0.2">
      <c r="A41" s="278"/>
      <c r="B41" s="279"/>
      <c r="C41" s="279"/>
      <c r="D41" s="279"/>
      <c r="E41" s="278"/>
      <c r="F41" s="278"/>
      <c r="P41" s="284"/>
      <c r="Q41" s="284"/>
    </row>
    <row r="42" spans="1:17" x14ac:dyDescent="0.2">
      <c r="A42" s="278"/>
      <c r="B42" s="279"/>
      <c r="C42" s="279"/>
      <c r="D42" s="279"/>
      <c r="E42" s="278"/>
      <c r="F42" s="278"/>
      <c r="P42" s="284"/>
      <c r="Q42" s="284"/>
    </row>
    <row r="43" spans="1:17" x14ac:dyDescent="0.2">
      <c r="A43" s="278"/>
      <c r="B43" s="279"/>
      <c r="C43" s="279"/>
      <c r="D43" s="279"/>
      <c r="E43" s="278"/>
      <c r="F43" s="278"/>
      <c r="P43" s="284"/>
      <c r="Q43" s="284"/>
    </row>
    <row r="44" spans="1:17" x14ac:dyDescent="0.2">
      <c r="A44" s="278"/>
      <c r="B44" s="279"/>
      <c r="C44" s="279"/>
      <c r="D44" s="279"/>
      <c r="E44" s="278"/>
      <c r="F44" s="278"/>
      <c r="P44" s="284"/>
      <c r="Q44" s="284"/>
    </row>
    <row r="45" spans="1:17" x14ac:dyDescent="0.2">
      <c r="A45" s="278"/>
      <c r="B45" s="279"/>
      <c r="C45" s="279"/>
      <c r="D45" s="279"/>
      <c r="E45" s="278"/>
      <c r="F45" s="278"/>
      <c r="P45" s="284"/>
      <c r="Q45" s="284"/>
    </row>
    <row r="46" spans="1:17" x14ac:dyDescent="0.2">
      <c r="A46" s="278"/>
      <c r="B46" s="279"/>
      <c r="C46" s="279"/>
      <c r="D46" s="279"/>
      <c r="E46" s="278"/>
      <c r="F46" s="278"/>
      <c r="P46" s="284"/>
      <c r="Q46" s="284"/>
    </row>
    <row r="47" spans="1:17" x14ac:dyDescent="0.2">
      <c r="A47" s="278"/>
      <c r="B47" s="279"/>
      <c r="C47" s="279"/>
      <c r="D47" s="279"/>
      <c r="E47" s="278"/>
      <c r="F47" s="278"/>
      <c r="P47" s="284"/>
      <c r="Q47" s="284"/>
    </row>
    <row r="48" spans="1:17" x14ac:dyDescent="0.2">
      <c r="A48" s="278"/>
      <c r="B48" s="279"/>
      <c r="C48" s="279"/>
      <c r="D48" s="279"/>
      <c r="E48" s="278"/>
      <c r="F48" s="278"/>
      <c r="P48" s="284"/>
      <c r="Q48" s="284"/>
    </row>
    <row r="49" spans="1:17" x14ac:dyDescent="0.2">
      <c r="A49" s="278"/>
      <c r="B49" s="278"/>
      <c r="C49" s="278"/>
      <c r="D49" s="278"/>
      <c r="E49" s="278"/>
      <c r="F49" s="278"/>
      <c r="P49" s="284"/>
      <c r="Q49" s="284"/>
    </row>
    <row r="50" spans="1:17" x14ac:dyDescent="0.2">
      <c r="P50" s="284"/>
      <c r="Q50" s="284"/>
    </row>
  </sheetData>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8"/>
  <sheetViews>
    <sheetView showGridLines="0" workbookViewId="0"/>
  </sheetViews>
  <sheetFormatPr baseColWidth="10" defaultColWidth="9.140625" defaultRowHeight="12.75" x14ac:dyDescent="0.2"/>
  <cols>
    <col min="1" max="1" width="19.140625" style="28" customWidth="1"/>
    <col min="2" max="5" width="17.85546875" style="28" customWidth="1"/>
    <col min="6" max="6" width="17" style="28" customWidth="1"/>
    <col min="7" max="8" width="9.140625" style="28"/>
    <col min="9" max="9" width="27.85546875" style="28" customWidth="1"/>
    <col min="10" max="16384" width="9.140625" style="28"/>
  </cols>
  <sheetData>
    <row r="1" spans="1:13" x14ac:dyDescent="0.2">
      <c r="A1" s="1" t="s">
        <v>88</v>
      </c>
      <c r="B1" s="221"/>
      <c r="C1" s="221"/>
      <c r="D1" s="221"/>
      <c r="E1" s="221"/>
      <c r="F1" s="221"/>
      <c r="G1" s="221"/>
      <c r="H1" s="221"/>
      <c r="I1" s="221"/>
      <c r="J1" s="221"/>
      <c r="K1" s="221"/>
      <c r="L1" s="221"/>
      <c r="M1" s="221"/>
    </row>
    <row r="2" spans="1:13" ht="18" x14ac:dyDescent="0.25">
      <c r="A2" s="4" t="s">
        <v>139</v>
      </c>
      <c r="B2" s="221"/>
      <c r="C2" s="221"/>
      <c r="D2" s="221"/>
      <c r="E2" s="221"/>
      <c r="F2" s="221"/>
      <c r="G2" s="221"/>
      <c r="H2" s="221"/>
      <c r="I2" s="221"/>
      <c r="J2" s="221"/>
      <c r="K2" s="221"/>
      <c r="L2" s="221"/>
      <c r="M2" s="221"/>
    </row>
    <row r="3" spans="1:13" ht="15.75" x14ac:dyDescent="0.25">
      <c r="A3" s="211" t="s">
        <v>140</v>
      </c>
      <c r="B3" s="221"/>
      <c r="C3" s="221"/>
      <c r="D3" s="221"/>
      <c r="E3" s="221"/>
      <c r="F3" s="221"/>
      <c r="G3" s="221"/>
      <c r="H3" s="221"/>
      <c r="I3" s="221"/>
      <c r="J3" s="221"/>
      <c r="K3" s="221"/>
      <c r="L3" s="221"/>
      <c r="M3" s="221"/>
    </row>
    <row r="4" spans="1:13" ht="15.75" x14ac:dyDescent="0.25">
      <c r="A4" s="211" t="s">
        <v>141</v>
      </c>
      <c r="B4" s="221"/>
      <c r="C4" s="221"/>
      <c r="D4" s="221"/>
      <c r="E4" s="221"/>
      <c r="F4" s="221"/>
      <c r="G4" s="65"/>
      <c r="H4" s="65"/>
      <c r="I4" s="29"/>
      <c r="J4" s="210"/>
      <c r="K4" s="210"/>
      <c r="L4" s="210"/>
      <c r="M4" s="221"/>
    </row>
    <row r="5" spans="1:13" x14ac:dyDescent="0.2">
      <c r="A5" s="221"/>
      <c r="B5" s="221"/>
      <c r="C5" s="221"/>
      <c r="D5" s="221"/>
      <c r="E5" s="221"/>
      <c r="F5" s="221"/>
      <c r="G5" s="66"/>
      <c r="H5" s="210"/>
      <c r="I5" s="210"/>
      <c r="J5" s="210"/>
      <c r="K5" s="210"/>
      <c r="L5" s="210"/>
      <c r="M5" s="210"/>
    </row>
    <row r="6" spans="1:13" s="12" customFormat="1" ht="42.75" x14ac:dyDescent="0.2">
      <c r="A6" s="80" t="s">
        <v>34</v>
      </c>
      <c r="B6" s="77" t="s">
        <v>142</v>
      </c>
      <c r="C6" s="77" t="s">
        <v>143</v>
      </c>
      <c r="D6" s="63" t="s">
        <v>144</v>
      </c>
      <c r="E6" s="177" t="s">
        <v>145</v>
      </c>
      <c r="F6" s="177" t="s">
        <v>146</v>
      </c>
      <c r="G6" s="67"/>
      <c r="H6" s="210"/>
      <c r="I6" s="210"/>
      <c r="J6" s="199">
        <v>287198</v>
      </c>
      <c r="K6" s="210"/>
      <c r="L6" s="210"/>
      <c r="M6" s="210"/>
    </row>
    <row r="7" spans="1:13" s="55" customFormat="1" x14ac:dyDescent="0.2">
      <c r="A7" s="56" t="s">
        <v>37</v>
      </c>
      <c r="B7" s="203">
        <v>137759</v>
      </c>
      <c r="C7" s="110">
        <v>1125</v>
      </c>
      <c r="D7" s="399">
        <f>C7/(B7/1000)</f>
        <v>8.1664355867856191</v>
      </c>
      <c r="E7" s="205">
        <v>9439</v>
      </c>
      <c r="F7" s="401">
        <f>E7/B7*100</f>
        <v>6.8518209336595071</v>
      </c>
      <c r="G7" s="67"/>
      <c r="H7" s="210"/>
      <c r="I7" s="210"/>
      <c r="J7" s="199">
        <v>584899</v>
      </c>
      <c r="K7" s="210"/>
      <c r="L7" s="210"/>
      <c r="M7" s="210"/>
    </row>
    <row r="8" spans="1:13" s="55" customFormat="1" x14ac:dyDescent="0.2">
      <c r="A8" s="56" t="s">
        <v>38</v>
      </c>
      <c r="B8" s="203">
        <v>318582</v>
      </c>
      <c r="C8" s="110">
        <v>6053</v>
      </c>
      <c r="D8" s="399">
        <f t="shared" ref="D8:D23" si="0">C8/(B8/1000)</f>
        <v>18.999817943261075</v>
      </c>
      <c r="E8" s="205">
        <v>45379</v>
      </c>
      <c r="F8" s="401">
        <f t="shared" ref="F8:F23" si="1">E8/B8*100</f>
        <v>14.244056475255979</v>
      </c>
      <c r="G8" s="67"/>
      <c r="H8" s="210"/>
      <c r="I8" s="210"/>
      <c r="J8" s="199">
        <v>647676</v>
      </c>
      <c r="K8" s="210"/>
      <c r="L8" s="210"/>
      <c r="M8" s="210"/>
    </row>
    <row r="9" spans="1:13" s="55" customFormat="1" x14ac:dyDescent="0.2">
      <c r="A9" s="56" t="s">
        <v>39</v>
      </c>
      <c r="B9" s="203">
        <v>367440</v>
      </c>
      <c r="C9" s="110">
        <v>18214</v>
      </c>
      <c r="D9" s="399">
        <f t="shared" si="0"/>
        <v>49.569997822773786</v>
      </c>
      <c r="E9" s="205">
        <v>85627</v>
      </c>
      <c r="F9" s="401">
        <f t="shared" si="1"/>
        <v>23.303668626170261</v>
      </c>
      <c r="G9" s="67"/>
      <c r="H9" s="210"/>
      <c r="I9" s="210"/>
      <c r="J9" s="199">
        <v>195153</v>
      </c>
      <c r="K9" s="210"/>
      <c r="L9" s="210"/>
      <c r="M9" s="210"/>
    </row>
    <row r="10" spans="1:13" s="55" customFormat="1" x14ac:dyDescent="0.2">
      <c r="A10" s="56" t="s">
        <v>40</v>
      </c>
      <c r="B10" s="203">
        <v>94990</v>
      </c>
      <c r="C10" s="110">
        <v>810</v>
      </c>
      <c r="D10" s="399">
        <f t="shared" si="0"/>
        <v>8.5272133908832508</v>
      </c>
      <c r="E10" s="205">
        <v>6280</v>
      </c>
      <c r="F10" s="401">
        <f t="shared" si="1"/>
        <v>6.61122223391936</v>
      </c>
      <c r="G10" s="67"/>
      <c r="H10" s="210"/>
      <c r="I10" s="210"/>
      <c r="J10" s="199">
        <v>188807</v>
      </c>
      <c r="K10" s="210"/>
      <c r="L10" s="210"/>
      <c r="M10" s="210"/>
    </row>
    <row r="11" spans="1:13" s="55" customFormat="1" x14ac:dyDescent="0.2">
      <c r="A11" s="56" t="s">
        <v>41</v>
      </c>
      <c r="B11" s="203">
        <v>95035</v>
      </c>
      <c r="C11" s="110">
        <v>749</v>
      </c>
      <c r="D11" s="399">
        <f t="shared" si="0"/>
        <v>7.8813068869363923</v>
      </c>
      <c r="E11" s="205">
        <v>6161</v>
      </c>
      <c r="F11" s="401">
        <f t="shared" si="1"/>
        <v>6.4828747303624983</v>
      </c>
      <c r="G11" s="67"/>
      <c r="H11" s="210"/>
      <c r="I11" s="210"/>
      <c r="J11" s="199">
        <v>274737</v>
      </c>
      <c r="K11" s="210"/>
      <c r="L11" s="210"/>
      <c r="M11" s="210"/>
    </row>
    <row r="12" spans="1:13" s="55" customFormat="1" x14ac:dyDescent="0.2">
      <c r="A12" s="56" t="s">
        <v>42</v>
      </c>
      <c r="B12" s="203">
        <v>141636</v>
      </c>
      <c r="C12" s="110">
        <v>1704</v>
      </c>
      <c r="D12" s="399">
        <f t="shared" si="0"/>
        <v>12.030839617046514</v>
      </c>
      <c r="E12" s="205">
        <v>12510</v>
      </c>
      <c r="F12" s="401">
        <f t="shared" si="1"/>
        <v>8.8325002118105562</v>
      </c>
      <c r="G12" s="67"/>
      <c r="H12" s="210"/>
      <c r="I12" s="210"/>
      <c r="J12" s="199">
        <v>242662</v>
      </c>
      <c r="K12" s="210"/>
      <c r="L12" s="210"/>
      <c r="M12" s="210"/>
    </row>
    <row r="13" spans="1:13" s="55" customFormat="1" x14ac:dyDescent="0.2">
      <c r="A13" s="56" t="s">
        <v>43</v>
      </c>
      <c r="B13" s="203">
        <v>120197</v>
      </c>
      <c r="C13" s="110">
        <v>1166</v>
      </c>
      <c r="D13" s="399">
        <f t="shared" si="0"/>
        <v>9.7007412830603084</v>
      </c>
      <c r="E13" s="205">
        <v>9767</v>
      </c>
      <c r="F13" s="401">
        <f t="shared" si="1"/>
        <v>8.1258267677229874</v>
      </c>
      <c r="G13" s="67"/>
      <c r="H13" s="210"/>
      <c r="I13" s="210"/>
      <c r="J13" s="199">
        <v>171953</v>
      </c>
      <c r="K13" s="210"/>
      <c r="L13" s="210"/>
      <c r="M13" s="210"/>
    </row>
    <row r="14" spans="1:13" s="55" customFormat="1" x14ac:dyDescent="0.2">
      <c r="A14" s="56" t="s">
        <v>44</v>
      </c>
      <c r="B14" s="203">
        <v>81716</v>
      </c>
      <c r="C14" s="110">
        <v>1169</v>
      </c>
      <c r="D14" s="399">
        <f t="shared" si="0"/>
        <v>14.305643937539774</v>
      </c>
      <c r="E14" s="205">
        <v>5706</v>
      </c>
      <c r="F14" s="401">
        <f t="shared" si="1"/>
        <v>6.9827206422242893</v>
      </c>
      <c r="G14" s="67"/>
      <c r="H14" s="210"/>
      <c r="I14" s="210"/>
      <c r="J14" s="237">
        <v>295644</v>
      </c>
      <c r="K14" s="210"/>
      <c r="L14" s="210"/>
      <c r="M14" s="210"/>
    </row>
    <row r="15" spans="1:13" s="55" customFormat="1" x14ac:dyDescent="0.2">
      <c r="A15" s="56" t="s">
        <v>45</v>
      </c>
      <c r="B15" s="203">
        <f>54604+90118</f>
        <v>144722</v>
      </c>
      <c r="C15" s="110">
        <v>1831</v>
      </c>
      <c r="D15" s="399">
        <f t="shared" si="0"/>
        <v>12.651842843520681</v>
      </c>
      <c r="E15" s="205">
        <f>4452+7512</f>
        <v>11964</v>
      </c>
      <c r="F15" s="401">
        <f t="shared" si="1"/>
        <v>8.2668840950235616</v>
      </c>
      <c r="G15" s="236"/>
      <c r="H15" s="210"/>
      <c r="I15" s="210"/>
      <c r="J15" s="199">
        <v>466302</v>
      </c>
      <c r="K15" s="210"/>
      <c r="L15" s="210"/>
      <c r="M15" s="210"/>
    </row>
    <row r="16" spans="1:13" s="55" customFormat="1" x14ac:dyDescent="0.2">
      <c r="A16" s="166" t="s">
        <v>46</v>
      </c>
      <c r="B16" s="203">
        <v>240764</v>
      </c>
      <c r="C16" s="110">
        <v>3360</v>
      </c>
      <c r="D16" s="399">
        <f t="shared" si="0"/>
        <v>13.955574753700718</v>
      </c>
      <c r="E16" s="205">
        <v>26389</v>
      </c>
      <c r="F16" s="401">
        <f t="shared" si="1"/>
        <v>10.960525659982389</v>
      </c>
      <c r="G16" s="67"/>
      <c r="H16" s="210"/>
      <c r="I16" s="210"/>
      <c r="J16" s="199">
        <v>109170</v>
      </c>
      <c r="K16" s="210"/>
      <c r="L16" s="210"/>
      <c r="M16" s="210"/>
    </row>
    <row r="17" spans="1:13" x14ac:dyDescent="0.2">
      <c r="A17" s="56" t="s">
        <v>47</v>
      </c>
      <c r="B17" s="203">
        <v>265154</v>
      </c>
      <c r="C17" s="110">
        <v>7482</v>
      </c>
      <c r="D17" s="399">
        <f t="shared" si="0"/>
        <v>28.217564132541845</v>
      </c>
      <c r="E17" s="205">
        <v>31218</v>
      </c>
      <c r="F17" s="401">
        <f t="shared" si="1"/>
        <v>11.773535379439872</v>
      </c>
      <c r="G17" s="67"/>
      <c r="H17" s="210"/>
      <c r="I17" s="210"/>
      <c r="J17" s="199">
        <v>263719</v>
      </c>
      <c r="K17" s="210"/>
      <c r="L17" s="210"/>
      <c r="M17" s="210"/>
    </row>
    <row r="18" spans="1:13" x14ac:dyDescent="0.2">
      <c r="A18" s="56" t="s">
        <v>48</v>
      </c>
      <c r="B18" s="203">
        <v>56576</v>
      </c>
      <c r="C18" s="110">
        <v>380</v>
      </c>
      <c r="D18" s="399">
        <f t="shared" si="0"/>
        <v>6.7166289592760178</v>
      </c>
      <c r="E18" s="205">
        <v>3793</v>
      </c>
      <c r="F18" s="401">
        <f t="shared" si="1"/>
        <v>6.704256221719457</v>
      </c>
      <c r="G18" s="67"/>
      <c r="H18" s="210"/>
      <c r="I18" s="210"/>
      <c r="J18" s="199">
        <v>310047</v>
      </c>
      <c r="K18" s="210"/>
      <c r="L18" s="210"/>
      <c r="M18" s="210"/>
    </row>
    <row r="19" spans="1:13" s="55" customFormat="1" x14ac:dyDescent="0.2">
      <c r="A19" s="56" t="s">
        <v>49</v>
      </c>
      <c r="B19" s="203">
        <v>133860</v>
      </c>
      <c r="C19" s="110">
        <v>1562</v>
      </c>
      <c r="D19" s="399">
        <f t="shared" si="0"/>
        <v>11.668907814134169</v>
      </c>
      <c r="E19" s="205">
        <v>8924</v>
      </c>
      <c r="F19" s="401">
        <f t="shared" si="1"/>
        <v>6.666666666666667</v>
      </c>
      <c r="G19" s="67"/>
      <c r="H19" s="210"/>
      <c r="I19" s="210"/>
      <c r="J19" s="199">
        <v>135738</v>
      </c>
      <c r="K19" s="210"/>
      <c r="L19" s="210"/>
      <c r="M19" s="210"/>
    </row>
    <row r="20" spans="1:13" x14ac:dyDescent="0.2">
      <c r="A20" s="15" t="s">
        <v>50</v>
      </c>
      <c r="B20" s="203">
        <v>234034</v>
      </c>
      <c r="C20" s="110">
        <v>9321</v>
      </c>
      <c r="D20" s="399">
        <f t="shared" si="0"/>
        <v>39.827546424878435</v>
      </c>
      <c r="E20" s="205">
        <v>27527</v>
      </c>
      <c r="F20" s="401">
        <f t="shared" si="1"/>
        <v>11.761966210037858</v>
      </c>
      <c r="G20" s="67"/>
      <c r="H20" s="210"/>
      <c r="I20" s="210"/>
      <c r="J20" s="199">
        <v>241682</v>
      </c>
      <c r="K20" s="210"/>
      <c r="L20" s="210"/>
      <c r="M20" s="210"/>
    </row>
    <row r="21" spans="1:13" x14ac:dyDescent="0.2">
      <c r="A21" s="57" t="s">
        <v>51</v>
      </c>
      <c r="B21" s="203">
        <v>119757</v>
      </c>
      <c r="C21" s="110">
        <v>1561</v>
      </c>
      <c r="D21" s="399">
        <f t="shared" si="0"/>
        <v>13.03472865886754</v>
      </c>
      <c r="E21" s="206">
        <v>8194</v>
      </c>
      <c r="F21" s="401">
        <f t="shared" si="1"/>
        <v>6.8421887655836402</v>
      </c>
      <c r="G21" s="67"/>
      <c r="H21" s="210"/>
      <c r="I21" s="210"/>
      <c r="J21" s="237">
        <v>75605</v>
      </c>
      <c r="K21" s="210"/>
      <c r="L21" s="210"/>
      <c r="M21" s="210"/>
    </row>
    <row r="22" spans="1:13" x14ac:dyDescent="0.2">
      <c r="A22" s="57" t="s">
        <v>52</v>
      </c>
      <c r="B22" s="203">
        <v>86358</v>
      </c>
      <c r="C22" s="110">
        <v>2946</v>
      </c>
      <c r="D22" s="399">
        <f t="shared" si="0"/>
        <v>34.113805322031538</v>
      </c>
      <c r="E22" s="206">
        <v>10159</v>
      </c>
      <c r="F22" s="401">
        <f t="shared" si="1"/>
        <v>11.763820375645569</v>
      </c>
      <c r="G22" s="67"/>
      <c r="H22" s="210"/>
      <c r="I22" s="210"/>
      <c r="J22" s="237"/>
      <c r="K22" s="210"/>
      <c r="L22" s="210"/>
      <c r="M22" s="210"/>
    </row>
    <row r="23" spans="1:13" x14ac:dyDescent="0.2">
      <c r="A23" s="57" t="s">
        <v>53</v>
      </c>
      <c r="B23" s="203">
        <v>38374</v>
      </c>
      <c r="C23" s="110">
        <v>237</v>
      </c>
      <c r="D23" s="399">
        <f t="shared" si="0"/>
        <v>6.1760567050607182</v>
      </c>
      <c r="E23" s="206">
        <v>2617</v>
      </c>
      <c r="F23" s="401">
        <f t="shared" si="1"/>
        <v>6.8197216865586077</v>
      </c>
      <c r="G23" s="67"/>
      <c r="H23" s="210"/>
      <c r="I23" s="210"/>
      <c r="J23" s="199">
        <f>SUM(J6:J22)</f>
        <v>4490992</v>
      </c>
      <c r="K23" s="210"/>
      <c r="L23" s="210"/>
      <c r="M23" s="210"/>
    </row>
    <row r="24" spans="1:13" x14ac:dyDescent="0.2">
      <c r="A24" s="15" t="s">
        <v>54</v>
      </c>
      <c r="B24" s="81" t="s">
        <v>55</v>
      </c>
      <c r="C24" s="110">
        <v>44</v>
      </c>
      <c r="D24" s="70" t="s">
        <v>55</v>
      </c>
      <c r="E24" s="71" t="s">
        <v>55</v>
      </c>
      <c r="F24" s="181" t="s">
        <v>55</v>
      </c>
      <c r="G24" s="67"/>
      <c r="H24" s="210"/>
      <c r="I24" s="210"/>
      <c r="J24" s="199"/>
      <c r="K24" s="210"/>
      <c r="L24" s="210"/>
      <c r="M24" s="210"/>
    </row>
    <row r="25" spans="1:13" s="30" customFormat="1" x14ac:dyDescent="0.2">
      <c r="A25" s="58" t="s">
        <v>56</v>
      </c>
      <c r="B25" s="76">
        <f>SUM(B7:B24)</f>
        <v>2676954</v>
      </c>
      <c r="C25" s="310">
        <v>54612</v>
      </c>
      <c r="D25" s="400">
        <v>21.34472719342164</v>
      </c>
      <c r="E25" s="76">
        <f>SUM(E7:E24)</f>
        <v>311654</v>
      </c>
      <c r="F25" s="404">
        <v>10.954122437876455</v>
      </c>
      <c r="G25" s="67"/>
      <c r="H25" s="210"/>
      <c r="I25" s="210"/>
      <c r="J25" s="210"/>
      <c r="K25" s="210"/>
      <c r="L25" s="210"/>
      <c r="M25" s="210"/>
    </row>
    <row r="26" spans="1:13" s="30" customFormat="1" x14ac:dyDescent="0.2">
      <c r="A26" s="222"/>
      <c r="B26" s="60"/>
      <c r="C26" s="60"/>
      <c r="D26" s="60"/>
      <c r="E26" s="76"/>
      <c r="F26" s="222"/>
      <c r="G26" s="210"/>
      <c r="H26" s="107"/>
      <c r="I26" s="107"/>
      <c r="J26" s="210"/>
      <c r="K26" s="210"/>
      <c r="L26" s="210"/>
      <c r="M26" s="210"/>
    </row>
    <row r="27" spans="1:13" s="30" customFormat="1" x14ac:dyDescent="0.2">
      <c r="A27" s="24" t="s">
        <v>147</v>
      </c>
      <c r="B27" s="60"/>
      <c r="C27" s="60"/>
      <c r="D27" s="60"/>
      <c r="E27" s="60"/>
      <c r="F27" s="222"/>
      <c r="G27" s="210"/>
      <c r="H27" s="210"/>
      <c r="I27" s="210"/>
      <c r="J27" s="210"/>
      <c r="K27" s="210"/>
      <c r="L27" s="210"/>
      <c r="M27" s="210"/>
    </row>
    <row r="28" spans="1:13" x14ac:dyDescent="0.2">
      <c r="A28" s="23" t="s">
        <v>58</v>
      </c>
      <c r="B28" s="221"/>
      <c r="C28" s="221"/>
      <c r="D28" s="134"/>
      <c r="E28" s="221"/>
      <c r="F28" s="221"/>
      <c r="G28" s="210"/>
      <c r="H28" s="210"/>
      <c r="I28" s="210"/>
      <c r="J28" s="210"/>
      <c r="K28" s="210"/>
      <c r="L28" s="210"/>
      <c r="M28" s="210"/>
    </row>
    <row r="30" spans="1:13" x14ac:dyDescent="0.2">
      <c r="A30" s="23"/>
      <c r="B30" s="221"/>
      <c r="C30" s="221"/>
      <c r="D30" s="221"/>
      <c r="E30" s="221"/>
      <c r="F30" s="221"/>
      <c r="G30" s="221"/>
      <c r="H30" s="221"/>
      <c r="I30" s="221"/>
      <c r="J30" s="221"/>
      <c r="K30" s="221"/>
      <c r="L30" s="221"/>
      <c r="M30" s="221"/>
    </row>
    <row r="38" spans="1:6" hidden="1" x14ac:dyDescent="0.2">
      <c r="A38" s="221" t="s">
        <v>45</v>
      </c>
      <c r="B38" s="69">
        <f>SUM(B15:B15)</f>
        <v>144722</v>
      </c>
      <c r="C38" s="69">
        <f>SUM(C15:C15)</f>
        <v>1831</v>
      </c>
      <c r="D38" s="207">
        <f t="shared" ref="D38" si="2">+C38/B38*1000</f>
        <v>12.651842843520681</v>
      </c>
      <c r="E38" s="69">
        <f>SUM(E15:E15)</f>
        <v>11964</v>
      </c>
      <c r="F38" s="16">
        <f t="shared" ref="F38" si="3">+E38/B38*100</f>
        <v>8.2668840950235616</v>
      </c>
    </row>
  </sheetData>
  <pageMargins left="0.51181102362204722" right="0.51181102362204722" top="0.51181102362204722" bottom="0.51181102362204722"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33"/>
  <sheetViews>
    <sheetView showGridLines="0" workbookViewId="0">
      <selection activeCell="A28" sqref="A28"/>
    </sheetView>
  </sheetViews>
  <sheetFormatPr baseColWidth="10" defaultColWidth="11.42578125" defaultRowHeight="12.75" x14ac:dyDescent="0.2"/>
  <cols>
    <col min="1" max="1" width="15.28515625" style="82" customWidth="1"/>
    <col min="2" max="2" width="13.85546875" style="82" customWidth="1"/>
    <col min="3" max="3" width="11.85546875" style="82" bestFit="1" customWidth="1"/>
    <col min="4" max="4" width="12" style="82" bestFit="1" customWidth="1"/>
    <col min="5" max="5" width="11" style="82" customWidth="1"/>
    <col min="6" max="6" width="12.140625" style="82" bestFit="1" customWidth="1"/>
    <col min="7" max="7" width="11" style="82" customWidth="1"/>
    <col min="8" max="8" width="12.5703125" style="82" bestFit="1" customWidth="1"/>
    <col min="9" max="9" width="10.42578125" style="82" customWidth="1"/>
    <col min="10" max="10" width="17.140625" style="82" customWidth="1"/>
    <col min="11" max="11" width="13.5703125" style="82" bestFit="1" customWidth="1"/>
    <col min="12" max="12" width="11.7109375" style="82" bestFit="1" customWidth="1"/>
    <col min="13" max="13" width="12" style="82" bestFit="1" customWidth="1"/>
    <col min="14" max="16384" width="11.42578125" style="82"/>
  </cols>
  <sheetData>
    <row r="1" spans="1:13" x14ac:dyDescent="0.2">
      <c r="A1" s="1" t="s">
        <v>148</v>
      </c>
      <c r="B1" s="362"/>
      <c r="C1" s="362"/>
      <c r="D1" s="362"/>
      <c r="E1" s="362"/>
      <c r="F1" s="362"/>
      <c r="G1" s="362"/>
      <c r="H1" s="362"/>
      <c r="I1" s="362"/>
      <c r="J1" s="362"/>
      <c r="K1" s="362"/>
      <c r="L1" s="362"/>
      <c r="M1" s="362"/>
    </row>
    <row r="2" spans="1:13" ht="18" x14ac:dyDescent="0.25">
      <c r="A2" s="4" t="s">
        <v>149</v>
      </c>
      <c r="B2" s="362"/>
      <c r="C2" s="362"/>
      <c r="D2" s="362"/>
      <c r="E2" s="362"/>
      <c r="F2" s="362"/>
      <c r="G2" s="362"/>
      <c r="H2" s="362"/>
      <c r="I2" s="362"/>
      <c r="J2" s="362"/>
      <c r="K2" s="362"/>
      <c r="L2" s="362"/>
      <c r="M2" s="362"/>
    </row>
    <row r="3" spans="1:13" ht="15.75" x14ac:dyDescent="0.25">
      <c r="A3" s="8" t="s">
        <v>150</v>
      </c>
      <c r="B3" s="362"/>
      <c r="C3" s="362"/>
      <c r="D3" s="362"/>
      <c r="E3" s="362"/>
      <c r="F3" s="362"/>
      <c r="G3" s="362"/>
      <c r="H3" s="362"/>
      <c r="I3" s="362"/>
      <c r="J3" s="362"/>
      <c r="K3" s="362"/>
      <c r="L3" s="362"/>
      <c r="M3" s="362"/>
    </row>
    <row r="4" spans="1:13" ht="12.95" customHeight="1" x14ac:dyDescent="0.2">
      <c r="A4" s="362"/>
      <c r="B4" s="362"/>
      <c r="C4" s="362"/>
      <c r="D4" s="362"/>
      <c r="E4" s="362"/>
      <c r="F4" s="362"/>
      <c r="G4" s="362"/>
      <c r="H4" s="362"/>
      <c r="I4" s="362"/>
      <c r="J4" s="362"/>
      <c r="K4" s="362"/>
      <c r="L4" s="362"/>
      <c r="M4" s="362"/>
    </row>
    <row r="5" spans="1:13" ht="38.25" x14ac:dyDescent="0.2">
      <c r="A5" s="440" t="s">
        <v>34</v>
      </c>
      <c r="B5" s="363" t="s">
        <v>151</v>
      </c>
      <c r="C5" s="363" t="s">
        <v>152</v>
      </c>
      <c r="D5" s="363" t="s">
        <v>153</v>
      </c>
      <c r="E5" s="363" t="s">
        <v>154</v>
      </c>
      <c r="F5" s="363" t="s">
        <v>155</v>
      </c>
      <c r="G5" s="363" t="s">
        <v>156</v>
      </c>
      <c r="H5" s="363" t="s">
        <v>157</v>
      </c>
      <c r="I5" s="363" t="s">
        <v>158</v>
      </c>
      <c r="J5" s="363" t="s">
        <v>159</v>
      </c>
      <c r="K5" s="363" t="s">
        <v>160</v>
      </c>
      <c r="L5" s="363" t="s">
        <v>161</v>
      </c>
      <c r="M5" s="364" t="s">
        <v>162</v>
      </c>
    </row>
    <row r="6" spans="1:13" ht="38.25" x14ac:dyDescent="0.2">
      <c r="A6" s="441"/>
      <c r="B6" s="363" t="s">
        <v>163</v>
      </c>
      <c r="C6" s="442" t="s">
        <v>164</v>
      </c>
      <c r="D6" s="443"/>
      <c r="E6" s="443"/>
      <c r="F6" s="443"/>
      <c r="G6" s="443"/>
      <c r="H6" s="444"/>
      <c r="I6" s="363" t="s">
        <v>165</v>
      </c>
      <c r="J6" s="363" t="s">
        <v>166</v>
      </c>
      <c r="K6" s="442" t="s">
        <v>167</v>
      </c>
      <c r="L6" s="443"/>
      <c r="M6" s="443"/>
    </row>
    <row r="7" spans="1:13" ht="12.75" customHeight="1" x14ac:dyDescent="0.2">
      <c r="A7" s="365" t="s">
        <v>37</v>
      </c>
      <c r="B7" s="366">
        <v>903</v>
      </c>
      <c r="C7" s="367">
        <v>54</v>
      </c>
      <c r="D7" s="367">
        <v>50</v>
      </c>
      <c r="E7" s="367">
        <v>37</v>
      </c>
      <c r="F7" s="367">
        <v>27</v>
      </c>
      <c r="G7" s="367">
        <v>23</v>
      </c>
      <c r="H7" s="367">
        <v>37</v>
      </c>
      <c r="I7" s="367">
        <v>24</v>
      </c>
      <c r="J7" s="367">
        <v>59</v>
      </c>
      <c r="K7" s="367">
        <v>29</v>
      </c>
      <c r="L7" s="367">
        <v>54</v>
      </c>
      <c r="M7" s="368">
        <v>81</v>
      </c>
    </row>
    <row r="8" spans="1:13" ht="12.75" customHeight="1" x14ac:dyDescent="0.2">
      <c r="A8" s="369" t="s">
        <v>38</v>
      </c>
      <c r="B8" s="366">
        <v>2060</v>
      </c>
      <c r="C8" s="367">
        <v>52</v>
      </c>
      <c r="D8" s="367">
        <v>48</v>
      </c>
      <c r="E8" s="367">
        <v>30</v>
      </c>
      <c r="F8" s="367">
        <v>24</v>
      </c>
      <c r="G8" s="367">
        <v>16</v>
      </c>
      <c r="H8" s="367">
        <v>34</v>
      </c>
      <c r="I8" s="367">
        <v>16</v>
      </c>
      <c r="J8" s="367">
        <v>66</v>
      </c>
      <c r="K8" s="367">
        <v>30</v>
      </c>
      <c r="L8" s="367">
        <v>57</v>
      </c>
      <c r="M8" s="368">
        <v>86</v>
      </c>
    </row>
    <row r="9" spans="1:13" ht="12.75" customHeight="1" x14ac:dyDescent="0.2">
      <c r="A9" s="369" t="s">
        <v>39</v>
      </c>
      <c r="B9" s="366">
        <v>4150</v>
      </c>
      <c r="C9" s="367">
        <v>56</v>
      </c>
      <c r="D9" s="367">
        <v>53</v>
      </c>
      <c r="E9" s="367">
        <v>43</v>
      </c>
      <c r="F9" s="367">
        <v>31</v>
      </c>
      <c r="G9" s="367">
        <v>25</v>
      </c>
      <c r="H9" s="367">
        <v>38</v>
      </c>
      <c r="I9" s="367">
        <v>28</v>
      </c>
      <c r="J9" s="367">
        <v>68</v>
      </c>
      <c r="K9" s="367">
        <v>32</v>
      </c>
      <c r="L9" s="367">
        <v>62</v>
      </c>
      <c r="M9" s="368">
        <v>82</v>
      </c>
    </row>
    <row r="10" spans="1:13" ht="12.75" customHeight="1" x14ac:dyDescent="0.2">
      <c r="A10" s="369" t="s">
        <v>40</v>
      </c>
      <c r="B10" s="366">
        <v>581</v>
      </c>
      <c r="C10" s="367">
        <v>56</v>
      </c>
      <c r="D10" s="367">
        <v>51</v>
      </c>
      <c r="E10" s="367">
        <v>41</v>
      </c>
      <c r="F10" s="367">
        <v>26</v>
      </c>
      <c r="G10" s="367">
        <v>31</v>
      </c>
      <c r="H10" s="367">
        <v>38</v>
      </c>
      <c r="I10" s="367">
        <v>28</v>
      </c>
      <c r="J10" s="367">
        <v>61</v>
      </c>
      <c r="K10" s="367">
        <v>23</v>
      </c>
      <c r="L10" s="367">
        <v>60</v>
      </c>
      <c r="M10" s="368">
        <v>92</v>
      </c>
    </row>
    <row r="11" spans="1:13" ht="12.75" customHeight="1" x14ac:dyDescent="0.2">
      <c r="A11" s="369" t="s">
        <v>41</v>
      </c>
      <c r="B11" s="366">
        <v>619</v>
      </c>
      <c r="C11" s="367">
        <v>58</v>
      </c>
      <c r="D11" s="367">
        <v>51</v>
      </c>
      <c r="E11" s="367">
        <v>34</v>
      </c>
      <c r="F11" s="367">
        <v>28</v>
      </c>
      <c r="G11" s="367">
        <v>18</v>
      </c>
      <c r="H11" s="367">
        <v>40</v>
      </c>
      <c r="I11" s="367">
        <v>22</v>
      </c>
      <c r="J11" s="367">
        <v>64</v>
      </c>
      <c r="K11" s="367">
        <v>30</v>
      </c>
      <c r="L11" s="367">
        <v>53</v>
      </c>
      <c r="M11" s="368">
        <v>92</v>
      </c>
    </row>
    <row r="12" spans="1:13" ht="12.75" customHeight="1" x14ac:dyDescent="0.2">
      <c r="A12" s="369" t="s">
        <v>42</v>
      </c>
      <c r="B12" s="366">
        <v>1078</v>
      </c>
      <c r="C12" s="367">
        <v>55</v>
      </c>
      <c r="D12" s="367">
        <v>53</v>
      </c>
      <c r="E12" s="367">
        <v>35</v>
      </c>
      <c r="F12" s="367">
        <v>24</v>
      </c>
      <c r="G12" s="367">
        <v>25</v>
      </c>
      <c r="H12" s="367">
        <v>38</v>
      </c>
      <c r="I12" s="367">
        <v>19</v>
      </c>
      <c r="J12" s="367">
        <v>60</v>
      </c>
      <c r="K12" s="367">
        <v>32</v>
      </c>
      <c r="L12" s="367">
        <v>52</v>
      </c>
      <c r="M12" s="368">
        <v>87</v>
      </c>
    </row>
    <row r="13" spans="1:13" ht="12.75" customHeight="1" x14ac:dyDescent="0.2">
      <c r="A13" s="369" t="s">
        <v>43</v>
      </c>
      <c r="B13" s="366">
        <v>906</v>
      </c>
      <c r="C13" s="367">
        <v>51</v>
      </c>
      <c r="D13" s="367">
        <v>49</v>
      </c>
      <c r="E13" s="367">
        <v>36</v>
      </c>
      <c r="F13" s="367">
        <v>30</v>
      </c>
      <c r="G13" s="367">
        <v>21</v>
      </c>
      <c r="H13" s="367">
        <v>33</v>
      </c>
      <c r="I13" s="367">
        <v>20</v>
      </c>
      <c r="J13" s="367">
        <v>63</v>
      </c>
      <c r="K13" s="367">
        <v>31</v>
      </c>
      <c r="L13" s="367">
        <v>45</v>
      </c>
      <c r="M13" s="368">
        <v>86</v>
      </c>
    </row>
    <row r="14" spans="1:13" ht="12.75" customHeight="1" x14ac:dyDescent="0.2">
      <c r="A14" s="369" t="s">
        <v>44</v>
      </c>
      <c r="B14" s="366">
        <v>546</v>
      </c>
      <c r="C14" s="367">
        <v>60</v>
      </c>
      <c r="D14" s="367">
        <v>58</v>
      </c>
      <c r="E14" s="367">
        <v>48</v>
      </c>
      <c r="F14" s="367">
        <v>39</v>
      </c>
      <c r="G14" s="367">
        <v>28</v>
      </c>
      <c r="H14" s="367">
        <v>37</v>
      </c>
      <c r="I14" s="367">
        <v>27</v>
      </c>
      <c r="J14" s="367">
        <v>59</v>
      </c>
      <c r="K14" s="367">
        <v>29</v>
      </c>
      <c r="L14" s="367">
        <v>65</v>
      </c>
      <c r="M14" s="368">
        <v>91</v>
      </c>
    </row>
    <row r="15" spans="1:13" ht="12.75" customHeight="1" x14ac:dyDescent="0.2">
      <c r="A15" s="369" t="s">
        <v>117</v>
      </c>
      <c r="B15" s="366">
        <v>382</v>
      </c>
      <c r="C15" s="367">
        <v>49</v>
      </c>
      <c r="D15" s="367">
        <v>45</v>
      </c>
      <c r="E15" s="367">
        <v>31</v>
      </c>
      <c r="F15" s="367">
        <v>21</v>
      </c>
      <c r="G15" s="367">
        <v>17</v>
      </c>
      <c r="H15" s="367">
        <v>34</v>
      </c>
      <c r="I15" s="367">
        <v>21</v>
      </c>
      <c r="J15" s="367">
        <v>56</v>
      </c>
      <c r="K15" s="367">
        <v>48</v>
      </c>
      <c r="L15" s="367">
        <v>72</v>
      </c>
      <c r="M15" s="368">
        <v>95</v>
      </c>
    </row>
    <row r="16" spans="1:13" ht="12.75" customHeight="1" x14ac:dyDescent="0.2">
      <c r="A16" s="369" t="s">
        <v>118</v>
      </c>
      <c r="B16" s="366">
        <v>642</v>
      </c>
      <c r="C16" s="367">
        <v>49</v>
      </c>
      <c r="D16" s="367">
        <v>49</v>
      </c>
      <c r="E16" s="367">
        <v>40</v>
      </c>
      <c r="F16" s="367">
        <v>30</v>
      </c>
      <c r="G16" s="367">
        <v>27</v>
      </c>
      <c r="H16" s="367">
        <v>34</v>
      </c>
      <c r="I16" s="367">
        <v>25</v>
      </c>
      <c r="J16" s="367">
        <v>69</v>
      </c>
      <c r="K16" s="367">
        <v>35</v>
      </c>
      <c r="L16" s="367">
        <v>63</v>
      </c>
      <c r="M16" s="368">
        <v>95</v>
      </c>
    </row>
    <row r="17" spans="1:13" ht="12.75" customHeight="1" x14ac:dyDescent="0.2">
      <c r="A17" s="369" t="s">
        <v>46</v>
      </c>
      <c r="B17" s="366">
        <v>1863</v>
      </c>
      <c r="C17" s="367">
        <v>58</v>
      </c>
      <c r="D17" s="367">
        <v>56</v>
      </c>
      <c r="E17" s="367">
        <v>37</v>
      </c>
      <c r="F17" s="367">
        <v>29</v>
      </c>
      <c r="G17" s="367">
        <v>20</v>
      </c>
      <c r="H17" s="367">
        <v>45</v>
      </c>
      <c r="I17" s="367">
        <v>25</v>
      </c>
      <c r="J17" s="367">
        <v>64</v>
      </c>
      <c r="K17" s="367">
        <v>35</v>
      </c>
      <c r="L17" s="367">
        <v>66</v>
      </c>
      <c r="M17" s="368">
        <v>91</v>
      </c>
    </row>
    <row r="18" spans="1:13" ht="12.75" customHeight="1" x14ac:dyDescent="0.2">
      <c r="A18" s="369" t="s">
        <v>47</v>
      </c>
      <c r="B18" s="366">
        <v>1833</v>
      </c>
      <c r="C18" s="367">
        <v>52</v>
      </c>
      <c r="D18" s="367">
        <v>49</v>
      </c>
      <c r="E18" s="367">
        <v>34</v>
      </c>
      <c r="F18" s="367">
        <v>27</v>
      </c>
      <c r="G18" s="367">
        <v>20</v>
      </c>
      <c r="H18" s="367">
        <v>36</v>
      </c>
      <c r="I18" s="367">
        <v>21</v>
      </c>
      <c r="J18" s="367">
        <v>59</v>
      </c>
      <c r="K18" s="367">
        <v>37</v>
      </c>
      <c r="L18" s="367">
        <v>72</v>
      </c>
      <c r="M18" s="368">
        <v>93</v>
      </c>
    </row>
    <row r="19" spans="1:13" ht="12.75" customHeight="1" x14ac:dyDescent="0.2">
      <c r="A19" s="369" t="s">
        <v>48</v>
      </c>
      <c r="B19" s="366">
        <v>533</v>
      </c>
      <c r="C19" s="367">
        <v>52</v>
      </c>
      <c r="D19" s="367">
        <v>47</v>
      </c>
      <c r="E19" s="367">
        <v>34</v>
      </c>
      <c r="F19" s="367">
        <v>26</v>
      </c>
      <c r="G19" s="367">
        <v>22</v>
      </c>
      <c r="H19" s="367">
        <v>36</v>
      </c>
      <c r="I19" s="367">
        <v>23</v>
      </c>
      <c r="J19" s="367">
        <v>59</v>
      </c>
      <c r="K19" s="367">
        <v>41</v>
      </c>
      <c r="L19" s="367">
        <v>61</v>
      </c>
      <c r="M19" s="368">
        <v>88</v>
      </c>
    </row>
    <row r="20" spans="1:13" ht="12.75" customHeight="1" x14ac:dyDescent="0.2">
      <c r="A20" s="369" t="s">
        <v>49</v>
      </c>
      <c r="B20" s="366">
        <v>1148</v>
      </c>
      <c r="C20" s="367">
        <v>47</v>
      </c>
      <c r="D20" s="367">
        <v>43</v>
      </c>
      <c r="E20" s="367">
        <v>31</v>
      </c>
      <c r="F20" s="367">
        <v>23</v>
      </c>
      <c r="G20" s="367">
        <v>23</v>
      </c>
      <c r="H20" s="367">
        <v>30</v>
      </c>
      <c r="I20" s="367">
        <v>18</v>
      </c>
      <c r="J20" s="367">
        <v>61</v>
      </c>
      <c r="K20" s="367">
        <v>35</v>
      </c>
      <c r="L20" s="367">
        <v>70</v>
      </c>
      <c r="M20" s="368">
        <v>99</v>
      </c>
    </row>
    <row r="21" spans="1:13" ht="12.75" customHeight="1" x14ac:dyDescent="0.2">
      <c r="A21" s="369" t="s">
        <v>168</v>
      </c>
      <c r="B21" s="366">
        <v>1139</v>
      </c>
      <c r="C21" s="367">
        <v>58</v>
      </c>
      <c r="D21" s="367">
        <v>52</v>
      </c>
      <c r="E21" s="367">
        <v>41</v>
      </c>
      <c r="F21" s="367">
        <v>31</v>
      </c>
      <c r="G21" s="367">
        <v>21</v>
      </c>
      <c r="H21" s="367">
        <v>36</v>
      </c>
      <c r="I21" s="367">
        <v>25</v>
      </c>
      <c r="J21" s="367">
        <v>54</v>
      </c>
      <c r="K21" s="367">
        <v>39</v>
      </c>
      <c r="L21" s="367">
        <v>71</v>
      </c>
      <c r="M21" s="368">
        <v>92</v>
      </c>
    </row>
    <row r="22" spans="1:13" ht="12.75" customHeight="1" x14ac:dyDescent="0.2">
      <c r="A22" s="369" t="s">
        <v>169</v>
      </c>
      <c r="B22" s="366">
        <v>428</v>
      </c>
      <c r="C22" s="367">
        <v>50</v>
      </c>
      <c r="D22" s="367">
        <v>48</v>
      </c>
      <c r="E22" s="367">
        <v>36</v>
      </c>
      <c r="F22" s="367">
        <v>27</v>
      </c>
      <c r="G22" s="367">
        <v>22</v>
      </c>
      <c r="H22" s="367">
        <v>37</v>
      </c>
      <c r="I22" s="367">
        <v>25</v>
      </c>
      <c r="J22" s="367">
        <v>48</v>
      </c>
      <c r="K22" s="367">
        <v>41</v>
      </c>
      <c r="L22" s="367">
        <v>70</v>
      </c>
      <c r="M22" s="368">
        <v>100</v>
      </c>
    </row>
    <row r="23" spans="1:13" ht="12.75" customHeight="1" x14ac:dyDescent="0.2">
      <c r="A23" s="369" t="s">
        <v>51</v>
      </c>
      <c r="B23" s="366">
        <v>856</v>
      </c>
      <c r="C23" s="367">
        <v>49</v>
      </c>
      <c r="D23" s="367">
        <v>43</v>
      </c>
      <c r="E23" s="367">
        <v>33</v>
      </c>
      <c r="F23" s="367">
        <v>25</v>
      </c>
      <c r="G23" s="367">
        <v>20</v>
      </c>
      <c r="H23" s="367">
        <v>33</v>
      </c>
      <c r="I23" s="367">
        <v>23</v>
      </c>
      <c r="J23" s="367">
        <v>60</v>
      </c>
      <c r="K23" s="367">
        <v>32</v>
      </c>
      <c r="L23" s="367">
        <v>65</v>
      </c>
      <c r="M23" s="368">
        <v>99</v>
      </c>
    </row>
    <row r="24" spans="1:13" ht="12.75" customHeight="1" x14ac:dyDescent="0.2">
      <c r="A24" s="369" t="s">
        <v>52</v>
      </c>
      <c r="B24" s="366">
        <v>562</v>
      </c>
      <c r="C24" s="367">
        <v>52</v>
      </c>
      <c r="D24" s="367">
        <v>46</v>
      </c>
      <c r="E24" s="367">
        <v>30</v>
      </c>
      <c r="F24" s="367">
        <v>22</v>
      </c>
      <c r="G24" s="367">
        <v>18</v>
      </c>
      <c r="H24" s="367">
        <v>38</v>
      </c>
      <c r="I24" s="367">
        <v>22</v>
      </c>
      <c r="J24" s="367">
        <v>52</v>
      </c>
      <c r="K24" s="367">
        <v>37</v>
      </c>
      <c r="L24" s="367">
        <v>64</v>
      </c>
      <c r="M24" s="368">
        <v>86</v>
      </c>
    </row>
    <row r="25" spans="1:13" ht="12.75" customHeight="1" x14ac:dyDescent="0.2">
      <c r="A25" s="369" t="s">
        <v>53</v>
      </c>
      <c r="B25" s="366">
        <v>275</v>
      </c>
      <c r="C25" s="367">
        <v>49</v>
      </c>
      <c r="D25" s="367">
        <v>45</v>
      </c>
      <c r="E25" s="367">
        <v>31</v>
      </c>
      <c r="F25" s="367">
        <v>21</v>
      </c>
      <c r="G25" s="367">
        <v>20</v>
      </c>
      <c r="H25" s="367">
        <v>37</v>
      </c>
      <c r="I25" s="367">
        <v>23</v>
      </c>
      <c r="J25" s="367">
        <v>57</v>
      </c>
      <c r="K25" s="367">
        <v>32</v>
      </c>
      <c r="L25" s="367">
        <v>59</v>
      </c>
      <c r="M25" s="368">
        <v>100</v>
      </c>
    </row>
    <row r="26" spans="1:13" ht="12.75" customHeight="1" x14ac:dyDescent="0.2">
      <c r="A26" s="370" t="s">
        <v>170</v>
      </c>
      <c r="B26" s="371">
        <v>20518</v>
      </c>
      <c r="C26" s="372">
        <v>51</v>
      </c>
      <c r="D26" s="372">
        <v>49</v>
      </c>
      <c r="E26" s="372">
        <v>30</v>
      </c>
      <c r="F26" s="372">
        <v>26</v>
      </c>
      <c r="G26" s="372">
        <v>18</v>
      </c>
      <c r="H26" s="372">
        <v>41</v>
      </c>
      <c r="I26" s="372">
        <v>22</v>
      </c>
      <c r="J26" s="372">
        <v>63</v>
      </c>
      <c r="K26" s="372">
        <v>32</v>
      </c>
      <c r="L26" s="372">
        <v>63</v>
      </c>
      <c r="M26" s="373">
        <v>90</v>
      </c>
    </row>
    <row r="27" spans="1:13" ht="12.75" customHeight="1" x14ac:dyDescent="0.2">
      <c r="A27" s="374"/>
      <c r="B27" s="375"/>
      <c r="C27" s="376"/>
      <c r="D27" s="376"/>
      <c r="E27" s="376"/>
      <c r="F27" s="376"/>
      <c r="G27" s="376"/>
      <c r="H27" s="376"/>
      <c r="I27" s="376"/>
      <c r="J27" s="376"/>
      <c r="K27" s="376"/>
      <c r="L27" s="376"/>
      <c r="M27" s="376"/>
    </row>
    <row r="28" spans="1:13" ht="12.95" customHeight="1" x14ac:dyDescent="0.2">
      <c r="A28" s="144" t="s">
        <v>171</v>
      </c>
      <c r="B28" s="375"/>
      <c r="C28" s="376"/>
      <c r="D28" s="376"/>
      <c r="E28" s="376"/>
      <c r="F28" s="376"/>
      <c r="G28" s="376"/>
      <c r="H28" s="376"/>
      <c r="I28" s="376"/>
      <c r="J28" s="376"/>
      <c r="K28" s="376"/>
      <c r="L28" s="376"/>
      <c r="M28" s="376"/>
    </row>
    <row r="29" spans="1:13" ht="12.95" customHeight="1" x14ac:dyDescent="0.2">
      <c r="A29" s="144" t="s">
        <v>172</v>
      </c>
      <c r="B29" s="375"/>
      <c r="C29" s="376"/>
      <c r="D29" s="376"/>
      <c r="E29" s="376"/>
      <c r="F29" s="376"/>
      <c r="G29" s="376"/>
      <c r="H29" s="376"/>
      <c r="I29" s="376"/>
      <c r="J29" s="376"/>
      <c r="K29" s="376"/>
      <c r="L29" s="376"/>
      <c r="M29" s="376"/>
    </row>
    <row r="30" spans="1:13" x14ac:dyDescent="0.2">
      <c r="A30" s="146" t="s">
        <v>173</v>
      </c>
      <c r="B30" s="362"/>
      <c r="C30" s="362"/>
      <c r="D30" s="362"/>
      <c r="E30" s="362"/>
      <c r="F30" s="362"/>
      <c r="G30" s="362"/>
      <c r="H30" s="362"/>
      <c r="I30" s="362"/>
      <c r="J30" s="362"/>
      <c r="K30" s="362"/>
      <c r="L30" s="362"/>
      <c r="M30" s="362"/>
    </row>
    <row r="31" spans="1:13" x14ac:dyDescent="0.2">
      <c r="A31" s="362"/>
      <c r="B31" s="362"/>
      <c r="C31" s="362"/>
      <c r="D31" s="362"/>
      <c r="E31" s="362"/>
      <c r="F31" s="362"/>
      <c r="G31" s="362"/>
      <c r="H31" s="362"/>
      <c r="I31" s="362"/>
      <c r="J31" s="362"/>
      <c r="K31" s="362"/>
      <c r="L31" s="362"/>
      <c r="M31" s="362"/>
    </row>
    <row r="32" spans="1:13" x14ac:dyDescent="0.2">
      <c r="A32" s="362"/>
      <c r="B32" s="362"/>
      <c r="C32" s="362"/>
      <c r="D32" s="362"/>
      <c r="E32" s="362"/>
      <c r="F32" s="362"/>
      <c r="G32" s="362"/>
      <c r="H32" s="362"/>
      <c r="I32" s="362"/>
      <c r="J32" s="362"/>
      <c r="K32" s="362"/>
      <c r="L32" s="362"/>
      <c r="M32" s="362"/>
    </row>
    <row r="33" spans="1:13" x14ac:dyDescent="0.2">
      <c r="A33" s="362"/>
      <c r="B33" s="362"/>
      <c r="C33" s="362"/>
      <c r="D33" s="362"/>
      <c r="E33" s="362"/>
      <c r="F33" s="362"/>
      <c r="G33" s="362"/>
      <c r="H33" s="362"/>
      <c r="I33" s="362"/>
      <c r="J33" s="362"/>
      <c r="K33" s="362"/>
      <c r="L33" s="362"/>
      <c r="M33" s="362"/>
    </row>
  </sheetData>
  <mergeCells count="3">
    <mergeCell ref="A5:A6"/>
    <mergeCell ref="C6:H6"/>
    <mergeCell ref="K6:M6"/>
  </mergeCells>
  <pageMargins left="0.78740157499999996" right="0.78740157499999996" top="0.984251969" bottom="0.984251969" header="0.5" footer="0.5"/>
  <pageSetup scale="75"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74"/>
  <sheetViews>
    <sheetView showGridLines="0" tabSelected="1" workbookViewId="0">
      <selection activeCell="I28" sqref="I28"/>
    </sheetView>
  </sheetViews>
  <sheetFormatPr baseColWidth="10" defaultColWidth="11.42578125" defaultRowHeight="12.75" x14ac:dyDescent="0.2"/>
  <cols>
    <col min="1" max="1" width="20" style="83" customWidth="1"/>
    <col min="2" max="2" width="10.28515625" style="83" customWidth="1"/>
    <col min="3" max="16384" width="11.42578125" style="83"/>
  </cols>
  <sheetData>
    <row r="1" spans="1:17" x14ac:dyDescent="0.2">
      <c r="A1" s="1" t="s">
        <v>212</v>
      </c>
      <c r="B1" s="210"/>
      <c r="C1" s="210"/>
      <c r="D1" s="185"/>
      <c r="E1" s="210"/>
      <c r="F1" s="210"/>
      <c r="G1" s="210"/>
      <c r="H1" s="210"/>
      <c r="I1" s="210"/>
      <c r="J1" s="210"/>
      <c r="K1" s="210"/>
      <c r="L1" s="210"/>
      <c r="M1" s="210"/>
      <c r="N1" s="210"/>
      <c r="O1" s="210"/>
      <c r="P1" s="210"/>
      <c r="Q1" s="210"/>
    </row>
    <row r="2" spans="1:17" ht="18" x14ac:dyDescent="0.25">
      <c r="A2" s="4" t="s">
        <v>174</v>
      </c>
      <c r="B2" s="210"/>
      <c r="C2" s="210"/>
      <c r="D2" s="210"/>
      <c r="E2" s="210"/>
      <c r="F2" s="210"/>
      <c r="G2" s="210"/>
      <c r="H2" s="210"/>
      <c r="I2" s="210"/>
      <c r="J2" s="210"/>
      <c r="K2" s="210"/>
      <c r="L2" s="210"/>
      <c r="M2" s="210"/>
      <c r="N2" s="210"/>
      <c r="O2" s="210"/>
      <c r="P2" s="210"/>
      <c r="Q2" s="210"/>
    </row>
    <row r="3" spans="1:17" ht="15.75" x14ac:dyDescent="0.25">
      <c r="A3" s="211" t="s">
        <v>175</v>
      </c>
      <c r="B3" s="210"/>
      <c r="C3" s="210"/>
      <c r="D3" s="210"/>
      <c r="E3" s="210"/>
      <c r="F3" s="210"/>
      <c r="G3" s="210"/>
      <c r="H3" s="210"/>
      <c r="I3" s="210"/>
      <c r="J3" s="210"/>
      <c r="K3" s="210"/>
      <c r="L3" s="210"/>
      <c r="M3" s="210"/>
      <c r="N3" s="210"/>
      <c r="O3" s="210"/>
      <c r="P3" s="210"/>
      <c r="Q3" s="210"/>
    </row>
    <row r="4" spans="1:17" x14ac:dyDescent="0.2">
      <c r="A4" s="210"/>
      <c r="B4" s="210"/>
      <c r="C4" s="210"/>
      <c r="D4" s="210"/>
      <c r="E4" s="210"/>
      <c r="F4" s="210"/>
      <c r="G4" s="212"/>
      <c r="H4" s="212"/>
      <c r="I4" s="212"/>
      <c r="J4" s="212"/>
      <c r="K4" s="210"/>
      <c r="L4" s="210"/>
      <c r="M4" s="210"/>
      <c r="N4" s="87"/>
      <c r="O4" s="87"/>
      <c r="P4" s="87"/>
      <c r="Q4" s="87"/>
    </row>
    <row r="5" spans="1:17" s="87" customFormat="1" ht="89.25" x14ac:dyDescent="0.2">
      <c r="A5" s="226" t="s">
        <v>34</v>
      </c>
      <c r="B5" s="219" t="s">
        <v>213</v>
      </c>
      <c r="C5" s="217" t="s">
        <v>176</v>
      </c>
      <c r="D5" s="216" t="s">
        <v>177</v>
      </c>
      <c r="E5" s="217" t="s">
        <v>178</v>
      </c>
      <c r="F5" s="218" t="s">
        <v>179</v>
      </c>
      <c r="G5" s="217" t="s">
        <v>180</v>
      </c>
      <c r="H5" s="217" t="s">
        <v>181</v>
      </c>
      <c r="I5" s="217" t="s">
        <v>182</v>
      </c>
      <c r="J5" s="220" t="s">
        <v>183</v>
      </c>
      <c r="L5" s="135"/>
      <c r="M5" s="136"/>
      <c r="N5" s="210"/>
      <c r="O5" s="210"/>
      <c r="P5" s="210"/>
      <c r="Q5" s="210"/>
    </row>
    <row r="6" spans="1:17" ht="14.25" customHeight="1" x14ac:dyDescent="0.2">
      <c r="A6" s="224" t="s">
        <v>37</v>
      </c>
      <c r="B6" s="301">
        <v>101920</v>
      </c>
      <c r="C6" s="229">
        <v>1387.0376799928615</v>
      </c>
      <c r="D6" s="213">
        <f>C6/B6*100</f>
        <v>1.3609082417512377</v>
      </c>
      <c r="E6" s="239">
        <v>836.46</v>
      </c>
      <c r="F6" s="213">
        <f>E6/B6*100</f>
        <v>0.82070251177394027</v>
      </c>
      <c r="G6" s="231">
        <v>373.38099999999997</v>
      </c>
      <c r="H6" s="213">
        <f>G6/B6*100</f>
        <v>0.36634713500784927</v>
      </c>
      <c r="I6" s="231">
        <v>177.19667999286168</v>
      </c>
      <c r="J6" s="445">
        <v>0.17385859496944828</v>
      </c>
      <c r="K6" s="448"/>
      <c r="L6" s="449"/>
      <c r="M6" s="136"/>
      <c r="N6" s="210"/>
      <c r="O6" s="210"/>
      <c r="P6" s="210"/>
      <c r="Q6" s="210"/>
    </row>
    <row r="7" spans="1:17" ht="14.25" customHeight="1" x14ac:dyDescent="0.2">
      <c r="A7" s="225" t="s">
        <v>38</v>
      </c>
      <c r="B7" s="301">
        <v>276295</v>
      </c>
      <c r="C7" s="229">
        <v>10594.675845362643</v>
      </c>
      <c r="D7" s="214">
        <f t="shared" ref="D7:D24" si="0">C7/B7*100</f>
        <v>3.8345521436734802</v>
      </c>
      <c r="E7" s="240">
        <v>5751.49</v>
      </c>
      <c r="F7" s="214">
        <f t="shared" ref="F7:F24" si="1">E7/B7*100</f>
        <v>2.0816482382960242</v>
      </c>
      <c r="G7" s="229">
        <v>2417.1707700000002</v>
      </c>
      <c r="H7" s="214">
        <f t="shared" ref="H7:H24" si="2">G7/B7*100</f>
        <v>0.87485143415552225</v>
      </c>
      <c r="I7" s="229">
        <v>2426.0150753626417</v>
      </c>
      <c r="J7" s="446">
        <v>0.87805247122193375</v>
      </c>
      <c r="K7" s="448"/>
      <c r="L7" s="449"/>
      <c r="M7" s="136"/>
      <c r="N7" s="210"/>
      <c r="O7" s="210"/>
      <c r="P7" s="210"/>
      <c r="Q7" s="210"/>
    </row>
    <row r="8" spans="1:17" ht="14.25" customHeight="1" x14ac:dyDescent="0.2">
      <c r="A8" s="225" t="s">
        <v>39</v>
      </c>
      <c r="B8" s="301">
        <v>560834</v>
      </c>
      <c r="C8" s="229">
        <v>19949.896467289371</v>
      </c>
      <c r="D8" s="214">
        <f t="shared" si="0"/>
        <v>3.5571838489266652</v>
      </c>
      <c r="E8" s="240">
        <v>7521</v>
      </c>
      <c r="F8" s="214">
        <f t="shared" si="1"/>
        <v>1.3410385247684697</v>
      </c>
      <c r="G8" s="229">
        <v>3649.0543199999979</v>
      </c>
      <c r="H8" s="214">
        <f t="shared" si="2"/>
        <v>0.65064784232054362</v>
      </c>
      <c r="I8" s="229">
        <v>8779.8421472893751</v>
      </c>
      <c r="J8" s="446">
        <v>1.5654974818376517</v>
      </c>
      <c r="K8" s="448"/>
      <c r="L8" s="449"/>
      <c r="M8" s="136"/>
      <c r="N8" s="210"/>
      <c r="O8" s="210"/>
      <c r="P8" s="210"/>
      <c r="Q8" s="210"/>
    </row>
    <row r="9" spans="1:17" ht="14.25" customHeight="1" x14ac:dyDescent="0.2">
      <c r="A9" s="225" t="s">
        <v>40</v>
      </c>
      <c r="B9" s="301">
        <v>73888</v>
      </c>
      <c r="C9" s="229">
        <v>577.07946778638438</v>
      </c>
      <c r="D9" s="214">
        <f t="shared" si="0"/>
        <v>0.78101920174640582</v>
      </c>
      <c r="E9" s="240">
        <v>252.69</v>
      </c>
      <c r="F9" s="214">
        <f t="shared" si="1"/>
        <v>0.3419905803378086</v>
      </c>
      <c r="G9" s="229">
        <v>95.306399999999996</v>
      </c>
      <c r="H9" s="214">
        <f t="shared" si="2"/>
        <v>0.12898765699436984</v>
      </c>
      <c r="I9" s="229">
        <v>229.08306778638436</v>
      </c>
      <c r="J9" s="446">
        <v>0.31004096441422746</v>
      </c>
      <c r="K9" s="448"/>
      <c r="L9" s="449"/>
      <c r="M9" s="136"/>
      <c r="N9" s="210"/>
      <c r="O9" s="145"/>
      <c r="P9" s="210"/>
      <c r="Q9" s="210"/>
    </row>
    <row r="10" spans="1:17" ht="14.25" customHeight="1" x14ac:dyDescent="0.2">
      <c r="A10" s="225" t="s">
        <v>41</v>
      </c>
      <c r="B10" s="301">
        <v>71993</v>
      </c>
      <c r="C10" s="229">
        <v>945.05290149785196</v>
      </c>
      <c r="D10" s="214">
        <f t="shared" si="0"/>
        <v>1.3127010980204352</v>
      </c>
      <c r="E10" s="240">
        <v>553.16</v>
      </c>
      <c r="F10" s="214">
        <f t="shared" si="1"/>
        <v>0.76835247871320811</v>
      </c>
      <c r="G10" s="229">
        <v>176.86602999999999</v>
      </c>
      <c r="H10" s="214">
        <f t="shared" si="2"/>
        <v>0.24567114858389011</v>
      </c>
      <c r="I10" s="229">
        <v>215.02687149785191</v>
      </c>
      <c r="J10" s="446">
        <v>0.29867747072333689</v>
      </c>
      <c r="K10" s="448"/>
      <c r="L10" s="449"/>
      <c r="M10" s="136"/>
      <c r="N10" s="210"/>
      <c r="O10" s="145"/>
      <c r="P10" s="210"/>
      <c r="Q10" s="210"/>
    </row>
    <row r="11" spans="1:17" ht="14.25" customHeight="1" x14ac:dyDescent="0.2">
      <c r="A11" s="225" t="s">
        <v>42</v>
      </c>
      <c r="B11" s="301">
        <v>112092</v>
      </c>
      <c r="C11" s="229">
        <v>2324.9378013758073</v>
      </c>
      <c r="D11" s="214">
        <f t="shared" si="0"/>
        <v>2.0741335700815466</v>
      </c>
      <c r="E11" s="240">
        <v>2040.27</v>
      </c>
      <c r="F11" s="214">
        <f t="shared" si="1"/>
        <v>1.8201744995182529</v>
      </c>
      <c r="G11" s="229">
        <v>109.795</v>
      </c>
      <c r="H11" s="214">
        <f t="shared" si="2"/>
        <v>9.7950790422153239E-2</v>
      </c>
      <c r="I11" s="229">
        <v>174.87280137580728</v>
      </c>
      <c r="J11" s="446">
        <v>0.15600828014114057</v>
      </c>
      <c r="K11" s="448"/>
      <c r="L11" s="449"/>
      <c r="M11" s="136"/>
      <c r="N11" s="210"/>
      <c r="O11" s="145"/>
      <c r="P11" s="210"/>
      <c r="Q11" s="210"/>
    </row>
    <row r="12" spans="1:17" ht="14.25" customHeight="1" x14ac:dyDescent="0.2">
      <c r="A12" s="225" t="s">
        <v>43</v>
      </c>
      <c r="B12" s="301">
        <v>91536</v>
      </c>
      <c r="C12" s="229">
        <v>2101.5254845010259</v>
      </c>
      <c r="D12" s="214">
        <f t="shared" si="0"/>
        <v>2.2958458797642742</v>
      </c>
      <c r="E12" s="240">
        <v>1758.75</v>
      </c>
      <c r="F12" s="214">
        <f t="shared" si="1"/>
        <v>1.9213751966439434</v>
      </c>
      <c r="G12" s="229">
        <v>209.60786999999999</v>
      </c>
      <c r="H12" s="214">
        <f t="shared" si="2"/>
        <v>0.228989545097011</v>
      </c>
      <c r="I12" s="229">
        <v>133.16761450102589</v>
      </c>
      <c r="J12" s="446">
        <v>0.14548113802331969</v>
      </c>
      <c r="K12" s="448"/>
      <c r="L12" s="449"/>
      <c r="M12" s="136"/>
      <c r="N12" s="210"/>
      <c r="O12" s="145"/>
      <c r="P12" s="210"/>
      <c r="Q12" s="210"/>
    </row>
    <row r="13" spans="1:17" ht="14.25" customHeight="1" x14ac:dyDescent="0.2">
      <c r="A13" s="225" t="s">
        <v>44</v>
      </c>
      <c r="B13" s="301">
        <v>69758</v>
      </c>
      <c r="C13" s="229">
        <v>1287.9067557965468</v>
      </c>
      <c r="D13" s="214">
        <f t="shared" si="0"/>
        <v>1.8462495424131236</v>
      </c>
      <c r="E13" s="240">
        <v>956.4</v>
      </c>
      <c r="F13" s="214">
        <f t="shared" si="1"/>
        <v>1.3710255454571518</v>
      </c>
      <c r="G13" s="229">
        <v>102.03399999999999</v>
      </c>
      <c r="H13" s="214">
        <f t="shared" si="2"/>
        <v>0.14626852834083545</v>
      </c>
      <c r="I13" s="229">
        <v>229.47275579654695</v>
      </c>
      <c r="J13" s="446">
        <v>0.32895546861513653</v>
      </c>
      <c r="K13" s="448"/>
      <c r="L13" s="449"/>
      <c r="M13" s="136"/>
      <c r="N13" s="210"/>
      <c r="O13" s="210"/>
      <c r="P13" s="210"/>
      <c r="Q13" s="210"/>
    </row>
    <row r="14" spans="1:17" ht="14.25" customHeight="1" x14ac:dyDescent="0.2">
      <c r="A14" s="225" t="s">
        <v>45</v>
      </c>
      <c r="B14" s="301">
        <f>40409+76888</f>
        <v>117297</v>
      </c>
      <c r="C14" s="229">
        <v>1761.8674981353374</v>
      </c>
      <c r="D14" s="214">
        <f t="shared" si="0"/>
        <v>1.5020567432545908</v>
      </c>
      <c r="E14" s="240">
        <v>959.73</v>
      </c>
      <c r="F14" s="214">
        <f t="shared" si="1"/>
        <v>0.818205069183355</v>
      </c>
      <c r="G14" s="229">
        <v>278.73993000000002</v>
      </c>
      <c r="H14" s="214">
        <f t="shared" si="2"/>
        <v>0.23763602649684137</v>
      </c>
      <c r="I14" s="229">
        <v>523.12756813533747</v>
      </c>
      <c r="J14" s="446">
        <v>0.44598546265917927</v>
      </c>
      <c r="K14" s="448"/>
      <c r="L14" s="449"/>
      <c r="M14" s="136"/>
      <c r="N14" s="210"/>
      <c r="O14" s="145"/>
      <c r="P14" s="210"/>
      <c r="Q14" s="210"/>
    </row>
    <row r="15" spans="1:17" ht="14.25" customHeight="1" x14ac:dyDescent="0.2">
      <c r="A15" s="225" t="s">
        <v>46</v>
      </c>
      <c r="B15" s="301">
        <v>243433</v>
      </c>
      <c r="C15" s="229">
        <v>4267.1104877424059</v>
      </c>
      <c r="D15" s="214">
        <f t="shared" si="0"/>
        <v>1.7528890855974359</v>
      </c>
      <c r="E15" s="240">
        <v>3033.57</v>
      </c>
      <c r="F15" s="214">
        <f t="shared" si="1"/>
        <v>1.2461621883639442</v>
      </c>
      <c r="G15" s="229">
        <v>326.22075000000001</v>
      </c>
      <c r="H15" s="214">
        <f t="shared" si="2"/>
        <v>0.13400843353201908</v>
      </c>
      <c r="I15" s="229">
        <v>907.31973774240544</v>
      </c>
      <c r="J15" s="446">
        <v>0.37271846370147244</v>
      </c>
      <c r="K15" s="448"/>
      <c r="L15" s="449"/>
      <c r="M15" s="136"/>
      <c r="N15" s="210"/>
      <c r="O15" s="145"/>
      <c r="P15" s="210"/>
      <c r="Q15" s="210"/>
    </row>
    <row r="16" spans="1:17" ht="14.25" customHeight="1" x14ac:dyDescent="0.2">
      <c r="A16" s="225" t="s">
        <v>47</v>
      </c>
      <c r="B16" s="301">
        <v>256908</v>
      </c>
      <c r="C16" s="229">
        <v>9285.384498930518</v>
      </c>
      <c r="D16" s="214">
        <f t="shared" si="0"/>
        <v>3.6142839066632875</v>
      </c>
      <c r="E16" s="240">
        <v>2666.93</v>
      </c>
      <c r="F16" s="214">
        <f t="shared" si="1"/>
        <v>1.0380875644199479</v>
      </c>
      <c r="G16" s="229">
        <v>2786.1114199999997</v>
      </c>
      <c r="H16" s="214">
        <f t="shared" si="2"/>
        <v>1.0844782645927724</v>
      </c>
      <c r="I16" s="229">
        <v>3832.3430789305185</v>
      </c>
      <c r="J16" s="446">
        <v>1.491718077650567</v>
      </c>
      <c r="K16" s="448"/>
      <c r="L16" s="449"/>
      <c r="M16" s="136"/>
      <c r="N16" s="210"/>
      <c r="O16" s="145"/>
      <c r="P16" s="210"/>
      <c r="Q16" s="210"/>
    </row>
    <row r="17" spans="1:17" ht="14.25" customHeight="1" x14ac:dyDescent="0.2">
      <c r="A17" s="225" t="s">
        <v>48</v>
      </c>
      <c r="B17" s="301">
        <v>51956</v>
      </c>
      <c r="C17" s="229">
        <v>597.63563446257558</v>
      </c>
      <c r="D17" s="214">
        <f t="shared" si="0"/>
        <v>1.1502726046319494</v>
      </c>
      <c r="E17" s="240">
        <v>443.96</v>
      </c>
      <c r="F17" s="214">
        <f t="shared" si="1"/>
        <v>0.8544922626838094</v>
      </c>
      <c r="G17" s="229">
        <v>56.443359999999984</v>
      </c>
      <c r="H17" s="214">
        <f t="shared" si="2"/>
        <v>0.10863684656247591</v>
      </c>
      <c r="I17" s="229">
        <v>97.23227446257566</v>
      </c>
      <c r="J17" s="446">
        <v>0.18714349538566413</v>
      </c>
      <c r="K17" s="448"/>
      <c r="L17" s="449"/>
      <c r="M17" s="136"/>
      <c r="N17" s="210"/>
      <c r="O17" s="145"/>
      <c r="P17" s="210"/>
      <c r="Q17" s="210"/>
    </row>
    <row r="18" spans="1:17" ht="14.25" customHeight="1" x14ac:dyDescent="0.2">
      <c r="A18" s="225" t="s">
        <v>49</v>
      </c>
      <c r="B18" s="301">
        <v>119967</v>
      </c>
      <c r="C18" s="229">
        <v>1755.4458967102923</v>
      </c>
      <c r="D18" s="214">
        <f t="shared" si="0"/>
        <v>1.4632739809366679</v>
      </c>
      <c r="E18" s="240">
        <v>1300.8800000000001</v>
      </c>
      <c r="F18" s="214">
        <f t="shared" si="1"/>
        <v>1.0843648670050932</v>
      </c>
      <c r="G18" s="229">
        <v>175.76191000000003</v>
      </c>
      <c r="H18" s="214">
        <f t="shared" si="2"/>
        <v>0.14650854818408399</v>
      </c>
      <c r="I18" s="229">
        <v>278.80398671029218</v>
      </c>
      <c r="J18" s="446">
        <v>0.23240056574749071</v>
      </c>
      <c r="K18" s="448"/>
      <c r="L18" s="449"/>
      <c r="M18" s="136"/>
      <c r="N18" s="210"/>
      <c r="O18" s="145"/>
      <c r="P18" s="210"/>
      <c r="Q18" s="210"/>
    </row>
    <row r="19" spans="1:17" ht="14.25" customHeight="1" x14ac:dyDescent="0.2">
      <c r="A19" s="225" t="s">
        <v>50</v>
      </c>
      <c r="B19" s="301">
        <v>210150</v>
      </c>
      <c r="C19" s="229">
        <v>11148.953823544474</v>
      </c>
      <c r="D19" s="214">
        <f t="shared" si="0"/>
        <v>5.3052361758479538</v>
      </c>
      <c r="E19" s="240">
        <v>3535.8</v>
      </c>
      <c r="F19" s="214">
        <f t="shared" si="1"/>
        <v>1.6825124910778015</v>
      </c>
      <c r="G19" s="229">
        <v>3018.18615</v>
      </c>
      <c r="H19" s="214">
        <f t="shared" si="2"/>
        <v>1.4362056388294075</v>
      </c>
      <c r="I19" s="229">
        <v>4594.9676735444737</v>
      </c>
      <c r="J19" s="446">
        <v>2.1865180459407441</v>
      </c>
      <c r="K19" s="448"/>
      <c r="L19" s="449"/>
      <c r="M19" s="136"/>
      <c r="N19" s="210"/>
      <c r="O19" s="145"/>
      <c r="P19" s="210"/>
      <c r="Q19" s="210"/>
    </row>
    <row r="20" spans="1:17" ht="14.25" customHeight="1" x14ac:dyDescent="0.2">
      <c r="A20" s="225" t="s">
        <v>51</v>
      </c>
      <c r="B20" s="301">
        <v>108183</v>
      </c>
      <c r="C20" s="229">
        <v>1341.6389177761212</v>
      </c>
      <c r="D20" s="214">
        <f t="shared" si="0"/>
        <v>1.240156880264109</v>
      </c>
      <c r="E20" s="240">
        <v>599.69000000000005</v>
      </c>
      <c r="F20" s="214">
        <f t="shared" si="1"/>
        <v>0.55432923842008452</v>
      </c>
      <c r="G20" s="229">
        <v>164.88557000000003</v>
      </c>
      <c r="H20" s="214">
        <f t="shared" si="2"/>
        <v>0.15241356775094056</v>
      </c>
      <c r="I20" s="229">
        <v>577.06334777612096</v>
      </c>
      <c r="J20" s="446">
        <v>0.53341407409308395</v>
      </c>
      <c r="K20" s="448"/>
      <c r="L20" s="449"/>
      <c r="M20" s="136"/>
      <c r="N20" s="210"/>
      <c r="O20" s="145"/>
      <c r="P20" s="210"/>
      <c r="Q20" s="210"/>
    </row>
    <row r="21" spans="1:17" ht="14.25" customHeight="1" x14ac:dyDescent="0.2">
      <c r="A21" s="225" t="s">
        <v>52</v>
      </c>
      <c r="B21" s="301">
        <v>77921</v>
      </c>
      <c r="C21" s="229">
        <v>3100.3857407193145</v>
      </c>
      <c r="D21" s="214">
        <f t="shared" si="0"/>
        <v>3.9788834084769373</v>
      </c>
      <c r="E21" s="240">
        <v>451.78</v>
      </c>
      <c r="F21" s="214">
        <f t="shared" si="1"/>
        <v>0.57979235379422744</v>
      </c>
      <c r="G21" s="229">
        <v>777.8353800000001</v>
      </c>
      <c r="H21" s="214">
        <f t="shared" si="2"/>
        <v>0.99823587992967244</v>
      </c>
      <c r="I21" s="229">
        <v>1870.7703607193143</v>
      </c>
      <c r="J21" s="446">
        <v>2.4008551747530373</v>
      </c>
      <c r="K21" s="448"/>
      <c r="L21" s="449"/>
      <c r="M21" s="136"/>
      <c r="N21" s="210"/>
      <c r="O21" s="145"/>
      <c r="P21" s="210"/>
      <c r="Q21" s="210"/>
    </row>
    <row r="22" spans="1:17" ht="14.25" customHeight="1" x14ac:dyDescent="0.2">
      <c r="A22" s="225" t="s">
        <v>53</v>
      </c>
      <c r="B22" s="301">
        <v>34534</v>
      </c>
      <c r="C22" s="229">
        <v>249.72112708241352</v>
      </c>
      <c r="D22" s="214">
        <f t="shared" si="0"/>
        <v>0.72311671709739245</v>
      </c>
      <c r="E22" s="240">
        <v>85.62</v>
      </c>
      <c r="F22" s="214">
        <f t="shared" si="1"/>
        <v>0.24792957664909945</v>
      </c>
      <c r="G22" s="229">
        <v>55.650729999999982</v>
      </c>
      <c r="H22" s="214">
        <f t="shared" si="2"/>
        <v>0.16114765158973759</v>
      </c>
      <c r="I22" s="229">
        <v>108.45039708241353</v>
      </c>
      <c r="J22" s="446">
        <v>0.31403948885855543</v>
      </c>
      <c r="K22" s="448"/>
      <c r="L22" s="449"/>
      <c r="M22" s="136"/>
      <c r="N22" s="210"/>
      <c r="O22" s="145"/>
      <c r="P22" s="210"/>
      <c r="Q22" s="210"/>
    </row>
    <row r="23" spans="1:17" ht="14.25" customHeight="1" x14ac:dyDescent="0.2">
      <c r="A23" s="227" t="s">
        <v>54</v>
      </c>
      <c r="B23" s="301">
        <v>1408</v>
      </c>
      <c r="C23" s="229">
        <v>100.80097129405436</v>
      </c>
      <c r="D23" s="214">
        <f t="shared" si="0"/>
        <v>7.1591598930436335</v>
      </c>
      <c r="E23" s="240" t="s">
        <v>55</v>
      </c>
      <c r="F23" s="240" t="s">
        <v>55</v>
      </c>
      <c r="G23" s="229">
        <v>54.856409999999997</v>
      </c>
      <c r="H23" s="214">
        <f t="shared" si="2"/>
        <v>3.8960518465909089</v>
      </c>
      <c r="I23" s="229">
        <v>45.944561294054374</v>
      </c>
      <c r="J23" s="446">
        <v>3.2631080464527256</v>
      </c>
      <c r="K23" s="448"/>
      <c r="L23" s="449"/>
      <c r="M23" s="136"/>
      <c r="N23" s="210"/>
      <c r="O23" s="145"/>
      <c r="P23" s="210"/>
      <c r="Q23" s="210"/>
    </row>
    <row r="24" spans="1:17" ht="14.25" customHeight="1" x14ac:dyDescent="0.2">
      <c r="A24" s="228" t="s">
        <v>56</v>
      </c>
      <c r="B24" s="302">
        <f>SUM(B6:B23)</f>
        <v>2580073</v>
      </c>
      <c r="C24" s="230">
        <v>72777.056999999986</v>
      </c>
      <c r="D24" s="215">
        <f t="shared" si="0"/>
        <v>2.8207363512582777</v>
      </c>
      <c r="E24" s="311">
        <v>32748.2</v>
      </c>
      <c r="F24" s="215">
        <f t="shared" si="1"/>
        <v>1.2692741639480742</v>
      </c>
      <c r="G24" s="230">
        <f>SUM(G6:G23)</f>
        <v>14827.906999999996</v>
      </c>
      <c r="H24" s="215">
        <f t="shared" si="2"/>
        <v>0.57470881637845106</v>
      </c>
      <c r="I24" s="230">
        <v>25200.700000000004</v>
      </c>
      <c r="J24" s="447">
        <v>0.97674368128343669</v>
      </c>
      <c r="K24" s="448"/>
      <c r="L24" s="449"/>
      <c r="M24" s="210"/>
      <c r="N24" s="210"/>
      <c r="O24" s="145"/>
      <c r="P24" s="210"/>
      <c r="Q24" s="210"/>
    </row>
    <row r="25" spans="1:17" ht="14.25" customHeight="1" x14ac:dyDescent="0.2">
      <c r="A25" s="137"/>
      <c r="B25" s="210"/>
      <c r="C25" s="210"/>
      <c r="D25" s="140"/>
      <c r="E25" s="141"/>
      <c r="F25" s="140"/>
      <c r="G25" s="139"/>
      <c r="H25" s="140"/>
      <c r="I25" s="139"/>
      <c r="J25" s="140"/>
      <c r="K25" s="210"/>
      <c r="L25" s="210"/>
      <c r="M25" s="210"/>
      <c r="N25" s="210"/>
      <c r="O25" s="145"/>
      <c r="P25" s="210"/>
      <c r="Q25" s="210"/>
    </row>
    <row r="26" spans="1:17" x14ac:dyDescent="0.2">
      <c r="A26" s="142" t="s">
        <v>184</v>
      </c>
      <c r="B26" s="138"/>
      <c r="C26" s="139"/>
      <c r="D26" s="140"/>
      <c r="E26" s="141"/>
      <c r="F26" s="140"/>
      <c r="G26" s="139"/>
      <c r="H26" s="140"/>
      <c r="I26" s="139"/>
      <c r="J26" s="140"/>
      <c r="K26" s="210"/>
      <c r="L26" s="210"/>
      <c r="M26" s="210"/>
      <c r="N26" s="210"/>
      <c r="O26" s="145"/>
      <c r="P26" s="210"/>
      <c r="Q26" s="210"/>
    </row>
    <row r="27" spans="1:17" x14ac:dyDescent="0.2">
      <c r="A27" s="142" t="s">
        <v>57</v>
      </c>
      <c r="B27" s="210"/>
      <c r="C27" s="210"/>
      <c r="D27" s="210"/>
      <c r="E27" s="210"/>
      <c r="F27" s="210"/>
      <c r="G27" s="210"/>
      <c r="H27" s="210"/>
      <c r="I27" s="210"/>
      <c r="J27" s="210"/>
      <c r="K27" s="210"/>
      <c r="L27" s="210"/>
      <c r="M27" s="210"/>
      <c r="N27" s="210"/>
      <c r="O27" s="145"/>
      <c r="P27" s="210"/>
      <c r="Q27" s="210"/>
    </row>
    <row r="28" spans="1:17" s="210" customFormat="1" x14ac:dyDescent="0.2">
      <c r="A28" s="300"/>
      <c r="O28" s="145"/>
    </row>
    <row r="29" spans="1:17" x14ac:dyDescent="0.2">
      <c r="A29" s="143" t="s">
        <v>185</v>
      </c>
      <c r="B29" s="210"/>
      <c r="C29" s="210"/>
      <c r="D29" s="86"/>
      <c r="E29" s="86"/>
      <c r="F29" s="86"/>
      <c r="G29" s="210"/>
      <c r="H29" s="210"/>
      <c r="I29" s="210"/>
      <c r="J29" s="210"/>
      <c r="K29" s="210"/>
      <c r="L29" s="210"/>
      <c r="M29" s="210"/>
      <c r="N29" s="210"/>
      <c r="O29" s="145"/>
      <c r="P29" s="210"/>
      <c r="Q29" s="210"/>
    </row>
    <row r="30" spans="1:17" x14ac:dyDescent="0.2">
      <c r="A30" s="85"/>
      <c r="B30" s="210"/>
      <c r="C30" s="210"/>
      <c r="D30" s="210"/>
      <c r="E30" s="210"/>
      <c r="F30" s="210"/>
      <c r="G30" s="210"/>
      <c r="H30" s="210"/>
      <c r="I30" s="210"/>
      <c r="J30" s="210"/>
      <c r="K30" s="210"/>
      <c r="L30" s="210"/>
      <c r="M30" s="210"/>
      <c r="N30" s="210"/>
      <c r="O30" s="210"/>
      <c r="P30" s="210"/>
      <c r="Q30" s="210"/>
    </row>
    <row r="31" spans="1:17" x14ac:dyDescent="0.2">
      <c r="A31" s="85"/>
      <c r="B31" s="210"/>
      <c r="C31" s="210"/>
      <c r="D31" s="210"/>
      <c r="E31" s="210"/>
      <c r="F31" s="210"/>
      <c r="G31" s="210"/>
      <c r="H31" s="210"/>
      <c r="I31" s="210"/>
      <c r="J31" s="210"/>
      <c r="K31" s="210"/>
      <c r="L31" s="210"/>
      <c r="M31" s="210"/>
      <c r="N31" s="210"/>
      <c r="O31" s="210"/>
      <c r="P31" s="210"/>
      <c r="Q31" s="210"/>
    </row>
    <row r="32" spans="1:17" x14ac:dyDescent="0.2">
      <c r="A32" s="85"/>
      <c r="B32" s="210"/>
      <c r="C32" s="210"/>
      <c r="D32" s="210"/>
      <c r="E32" s="210"/>
      <c r="F32" s="210"/>
      <c r="G32" s="210"/>
      <c r="H32" s="210"/>
      <c r="I32" s="210"/>
      <c r="J32" s="210"/>
      <c r="K32" s="210"/>
      <c r="L32" s="210"/>
      <c r="M32" s="210"/>
      <c r="N32" s="210"/>
      <c r="O32" s="210"/>
      <c r="P32" s="210"/>
      <c r="Q32" s="210"/>
    </row>
    <row r="33" spans="1:2" x14ac:dyDescent="0.2">
      <c r="A33" s="85"/>
      <c r="B33" s="210"/>
    </row>
    <row r="34" spans="1:2" x14ac:dyDescent="0.2">
      <c r="A34" s="85"/>
      <c r="B34" s="210"/>
    </row>
    <row r="35" spans="1:2" x14ac:dyDescent="0.2">
      <c r="A35" s="85"/>
      <c r="B35" s="210"/>
    </row>
    <row r="36" spans="1:2" x14ac:dyDescent="0.2">
      <c r="A36" s="85"/>
      <c r="B36" s="210"/>
    </row>
    <row r="39" spans="1:2" x14ac:dyDescent="0.2">
      <c r="A39" s="85"/>
      <c r="B39" s="210"/>
    </row>
    <row r="40" spans="1:2" x14ac:dyDescent="0.2">
      <c r="A40" s="85"/>
      <c r="B40" s="210"/>
    </row>
    <row r="41" spans="1:2" x14ac:dyDescent="0.2">
      <c r="A41" s="85"/>
      <c r="B41" s="210"/>
    </row>
    <row r="42" spans="1:2" x14ac:dyDescent="0.2">
      <c r="A42" s="85"/>
      <c r="B42" s="210"/>
    </row>
    <row r="45" spans="1:2" ht="18" x14ac:dyDescent="0.25">
      <c r="A45" s="84"/>
      <c r="B45" s="212"/>
    </row>
    <row r="46" spans="1:2" x14ac:dyDescent="0.2">
      <c r="A46" s="212"/>
      <c r="B46" s="212"/>
    </row>
    <row r="47" spans="1:2" x14ac:dyDescent="0.2">
      <c r="A47" s="212"/>
      <c r="B47" s="212"/>
    </row>
    <row r="48" spans="1:2" x14ac:dyDescent="0.2">
      <c r="A48" s="212"/>
      <c r="B48" s="212"/>
    </row>
    <row r="49" spans="1:2" x14ac:dyDescent="0.2">
      <c r="A49" s="212"/>
      <c r="B49" s="212"/>
    </row>
    <row r="50" spans="1:2" x14ac:dyDescent="0.2">
      <c r="A50" s="212"/>
      <c r="B50" s="212"/>
    </row>
    <row r="51" spans="1:2" x14ac:dyDescent="0.2">
      <c r="A51" s="212"/>
      <c r="B51" s="212"/>
    </row>
    <row r="52" spans="1:2" x14ac:dyDescent="0.2">
      <c r="A52" s="212"/>
      <c r="B52" s="212"/>
    </row>
    <row r="53" spans="1:2" x14ac:dyDescent="0.2">
      <c r="A53" s="212"/>
      <c r="B53" s="212"/>
    </row>
    <row r="54" spans="1:2" x14ac:dyDescent="0.2">
      <c r="A54" s="212"/>
      <c r="B54" s="212"/>
    </row>
    <row r="55" spans="1:2" x14ac:dyDescent="0.2">
      <c r="A55" s="212"/>
      <c r="B55" s="212"/>
    </row>
    <row r="56" spans="1:2" x14ac:dyDescent="0.2">
      <c r="A56" s="212"/>
      <c r="B56" s="212"/>
    </row>
    <row r="57" spans="1:2" x14ac:dyDescent="0.2">
      <c r="A57" s="212"/>
      <c r="B57" s="212"/>
    </row>
    <row r="58" spans="1:2" x14ac:dyDescent="0.2">
      <c r="A58" s="212"/>
      <c r="B58" s="212"/>
    </row>
    <row r="59" spans="1:2" x14ac:dyDescent="0.2">
      <c r="A59" s="212"/>
      <c r="B59" s="212"/>
    </row>
    <row r="60" spans="1:2" x14ac:dyDescent="0.2">
      <c r="A60" s="212"/>
      <c r="B60" s="212"/>
    </row>
    <row r="61" spans="1:2" x14ac:dyDescent="0.2">
      <c r="A61" s="212"/>
      <c r="B61" s="212"/>
    </row>
    <row r="62" spans="1:2" x14ac:dyDescent="0.2">
      <c r="A62" s="212"/>
      <c r="B62" s="212"/>
    </row>
    <row r="63" spans="1:2" x14ac:dyDescent="0.2">
      <c r="A63" s="212"/>
      <c r="B63" s="212"/>
    </row>
    <row r="64" spans="1:2" x14ac:dyDescent="0.2">
      <c r="A64" s="212"/>
      <c r="B64" s="212"/>
    </row>
    <row r="65" spans="1:2" x14ac:dyDescent="0.2">
      <c r="A65" s="212"/>
      <c r="B65" s="212"/>
    </row>
    <row r="66" spans="1:2" x14ac:dyDescent="0.2">
      <c r="A66" s="212"/>
      <c r="B66" s="212"/>
    </row>
    <row r="67" spans="1:2" x14ac:dyDescent="0.2">
      <c r="A67" s="212"/>
      <c r="B67" s="212"/>
    </row>
    <row r="68" spans="1:2" x14ac:dyDescent="0.2">
      <c r="A68" s="212"/>
      <c r="B68" s="212"/>
    </row>
    <row r="69" spans="1:2" x14ac:dyDescent="0.2">
      <c r="A69" s="212"/>
      <c r="B69" s="212"/>
    </row>
    <row r="70" spans="1:2" x14ac:dyDescent="0.2">
      <c r="A70" s="212"/>
      <c r="B70" s="212"/>
    </row>
    <row r="71" spans="1:2" x14ac:dyDescent="0.2">
      <c r="A71" s="212"/>
      <c r="B71" s="212"/>
    </row>
    <row r="72" spans="1:2" x14ac:dyDescent="0.2">
      <c r="A72" s="212"/>
      <c r="B72" s="212"/>
    </row>
    <row r="73" spans="1:2" x14ac:dyDescent="0.2">
      <c r="A73" s="212"/>
      <c r="B73" s="212"/>
    </row>
    <row r="74" spans="1:2" x14ac:dyDescent="0.2">
      <c r="A74" s="212"/>
      <c r="B74" s="212"/>
    </row>
  </sheetData>
  <pageMargins left="0.75" right="0.75" top="1" bottom="1" header="0.5" footer="0.5"/>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57"/>
  <sheetViews>
    <sheetView zoomScaleNormal="100" workbookViewId="0">
      <selection activeCell="A33" sqref="A33"/>
    </sheetView>
  </sheetViews>
  <sheetFormatPr baseColWidth="10" defaultColWidth="9.140625" defaultRowHeight="12.75" x14ac:dyDescent="0.2"/>
  <cols>
    <col min="1" max="1" width="2.42578125" style="150" customWidth="1"/>
    <col min="2" max="2" width="33.85546875" style="150" customWidth="1"/>
    <col min="3" max="6" width="18.140625" style="150" customWidth="1"/>
    <col min="7" max="7" width="18.28515625" style="150" customWidth="1"/>
    <col min="8" max="8" width="13.7109375" style="150" customWidth="1"/>
    <col min="9" max="9" width="16.42578125" style="303" customWidth="1"/>
    <col min="10" max="11" width="13.7109375" style="221" customWidth="1"/>
    <col min="12" max="12" width="13.7109375" style="150" customWidth="1"/>
    <col min="13" max="14" width="9.140625" style="150"/>
    <col min="15" max="15" width="12.85546875" style="150" bestFit="1" customWidth="1"/>
    <col min="16" max="256" width="9.140625" style="150"/>
    <col min="257" max="257" width="2.42578125" style="150" customWidth="1"/>
    <col min="258" max="258" width="33.85546875" style="150" customWidth="1"/>
    <col min="259" max="262" width="18.140625" style="150" customWidth="1"/>
    <col min="263" max="263" width="18.28515625" style="150" customWidth="1"/>
    <col min="264" max="512" width="9.140625" style="150"/>
    <col min="513" max="513" width="2.42578125" style="150" customWidth="1"/>
    <col min="514" max="514" width="33.85546875" style="150" customWidth="1"/>
    <col min="515" max="518" width="18.140625" style="150" customWidth="1"/>
    <col min="519" max="519" width="18.28515625" style="150" customWidth="1"/>
    <col min="520" max="768" width="9.140625" style="150"/>
    <col min="769" max="769" width="2.42578125" style="150" customWidth="1"/>
    <col min="770" max="770" width="33.85546875" style="150" customWidth="1"/>
    <col min="771" max="774" width="18.140625" style="150" customWidth="1"/>
    <col min="775" max="775" width="18.28515625" style="150" customWidth="1"/>
    <col min="776" max="1024" width="9.140625" style="150"/>
    <col min="1025" max="1025" width="2.42578125" style="150" customWidth="1"/>
    <col min="1026" max="1026" width="33.85546875" style="150" customWidth="1"/>
    <col min="1027" max="1030" width="18.140625" style="150" customWidth="1"/>
    <col min="1031" max="1031" width="18.28515625" style="150" customWidth="1"/>
    <col min="1032" max="1280" width="9.140625" style="150"/>
    <col min="1281" max="1281" width="2.42578125" style="150" customWidth="1"/>
    <col min="1282" max="1282" width="33.85546875" style="150" customWidth="1"/>
    <col min="1283" max="1286" width="18.140625" style="150" customWidth="1"/>
    <col min="1287" max="1287" width="18.28515625" style="150" customWidth="1"/>
    <col min="1288" max="1536" width="9.140625" style="150"/>
    <col min="1537" max="1537" width="2.42578125" style="150" customWidth="1"/>
    <col min="1538" max="1538" width="33.85546875" style="150" customWidth="1"/>
    <col min="1539" max="1542" width="18.140625" style="150" customWidth="1"/>
    <col min="1543" max="1543" width="18.28515625" style="150" customWidth="1"/>
    <col min="1544" max="1792" width="9.140625" style="150"/>
    <col min="1793" max="1793" width="2.42578125" style="150" customWidth="1"/>
    <col min="1794" max="1794" width="33.85546875" style="150" customWidth="1"/>
    <col min="1795" max="1798" width="18.140625" style="150" customWidth="1"/>
    <col min="1799" max="1799" width="18.28515625" style="150" customWidth="1"/>
    <col min="1800" max="2048" width="9.140625" style="150"/>
    <col min="2049" max="2049" width="2.42578125" style="150" customWidth="1"/>
    <col min="2050" max="2050" width="33.85546875" style="150" customWidth="1"/>
    <col min="2051" max="2054" width="18.140625" style="150" customWidth="1"/>
    <col min="2055" max="2055" width="18.28515625" style="150" customWidth="1"/>
    <col min="2056" max="2304" width="9.140625" style="150"/>
    <col min="2305" max="2305" width="2.42578125" style="150" customWidth="1"/>
    <col min="2306" max="2306" width="33.85546875" style="150" customWidth="1"/>
    <col min="2307" max="2310" width="18.140625" style="150" customWidth="1"/>
    <col min="2311" max="2311" width="18.28515625" style="150" customWidth="1"/>
    <col min="2312" max="2560" width="9.140625" style="150"/>
    <col min="2561" max="2561" width="2.42578125" style="150" customWidth="1"/>
    <col min="2562" max="2562" width="33.85546875" style="150" customWidth="1"/>
    <col min="2563" max="2566" width="18.140625" style="150" customWidth="1"/>
    <col min="2567" max="2567" width="18.28515625" style="150" customWidth="1"/>
    <col min="2568" max="2816" width="9.140625" style="150"/>
    <col min="2817" max="2817" width="2.42578125" style="150" customWidth="1"/>
    <col min="2818" max="2818" width="33.85546875" style="150" customWidth="1"/>
    <col min="2819" max="2822" width="18.140625" style="150" customWidth="1"/>
    <col min="2823" max="2823" width="18.28515625" style="150" customWidth="1"/>
    <col min="2824" max="3072" width="9.140625" style="150"/>
    <col min="3073" max="3073" width="2.42578125" style="150" customWidth="1"/>
    <col min="3074" max="3074" width="33.85546875" style="150" customWidth="1"/>
    <col min="3075" max="3078" width="18.140625" style="150" customWidth="1"/>
    <col min="3079" max="3079" width="18.28515625" style="150" customWidth="1"/>
    <col min="3080" max="3328" width="9.140625" style="150"/>
    <col min="3329" max="3329" width="2.42578125" style="150" customWidth="1"/>
    <col min="3330" max="3330" width="33.85546875" style="150" customWidth="1"/>
    <col min="3331" max="3334" width="18.140625" style="150" customWidth="1"/>
    <col min="3335" max="3335" width="18.28515625" style="150" customWidth="1"/>
    <col min="3336" max="3584" width="9.140625" style="150"/>
    <col min="3585" max="3585" width="2.42578125" style="150" customWidth="1"/>
    <col min="3586" max="3586" width="33.85546875" style="150" customWidth="1"/>
    <col min="3587" max="3590" width="18.140625" style="150" customWidth="1"/>
    <col min="3591" max="3591" width="18.28515625" style="150" customWidth="1"/>
    <col min="3592" max="3840" width="9.140625" style="150"/>
    <col min="3841" max="3841" width="2.42578125" style="150" customWidth="1"/>
    <col min="3842" max="3842" width="33.85546875" style="150" customWidth="1"/>
    <col min="3843" max="3846" width="18.140625" style="150" customWidth="1"/>
    <col min="3847" max="3847" width="18.28515625" style="150" customWidth="1"/>
    <col min="3848" max="4096" width="9.140625" style="150"/>
    <col min="4097" max="4097" width="2.42578125" style="150" customWidth="1"/>
    <col min="4098" max="4098" width="33.85546875" style="150" customWidth="1"/>
    <col min="4099" max="4102" width="18.140625" style="150" customWidth="1"/>
    <col min="4103" max="4103" width="18.28515625" style="150" customWidth="1"/>
    <col min="4104" max="4352" width="9.140625" style="150"/>
    <col min="4353" max="4353" width="2.42578125" style="150" customWidth="1"/>
    <col min="4354" max="4354" width="33.85546875" style="150" customWidth="1"/>
    <col min="4355" max="4358" width="18.140625" style="150" customWidth="1"/>
    <col min="4359" max="4359" width="18.28515625" style="150" customWidth="1"/>
    <col min="4360" max="4608" width="9.140625" style="150"/>
    <col min="4609" max="4609" width="2.42578125" style="150" customWidth="1"/>
    <col min="4610" max="4610" width="33.85546875" style="150" customWidth="1"/>
    <col min="4611" max="4614" width="18.140625" style="150" customWidth="1"/>
    <col min="4615" max="4615" width="18.28515625" style="150" customWidth="1"/>
    <col min="4616" max="4864" width="9.140625" style="150"/>
    <col min="4865" max="4865" width="2.42578125" style="150" customWidth="1"/>
    <col min="4866" max="4866" width="33.85546875" style="150" customWidth="1"/>
    <col min="4867" max="4870" width="18.140625" style="150" customWidth="1"/>
    <col min="4871" max="4871" width="18.28515625" style="150" customWidth="1"/>
    <col min="4872" max="5120" width="9.140625" style="150"/>
    <col min="5121" max="5121" width="2.42578125" style="150" customWidth="1"/>
    <col min="5122" max="5122" width="33.85546875" style="150" customWidth="1"/>
    <col min="5123" max="5126" width="18.140625" style="150" customWidth="1"/>
    <col min="5127" max="5127" width="18.28515625" style="150" customWidth="1"/>
    <col min="5128" max="5376" width="9.140625" style="150"/>
    <col min="5377" max="5377" width="2.42578125" style="150" customWidth="1"/>
    <col min="5378" max="5378" width="33.85546875" style="150" customWidth="1"/>
    <col min="5379" max="5382" width="18.140625" style="150" customWidth="1"/>
    <col min="5383" max="5383" width="18.28515625" style="150" customWidth="1"/>
    <col min="5384" max="5632" width="9.140625" style="150"/>
    <col min="5633" max="5633" width="2.42578125" style="150" customWidth="1"/>
    <col min="5634" max="5634" width="33.85546875" style="150" customWidth="1"/>
    <col min="5635" max="5638" width="18.140625" style="150" customWidth="1"/>
    <col min="5639" max="5639" width="18.28515625" style="150" customWidth="1"/>
    <col min="5640" max="5888" width="9.140625" style="150"/>
    <col min="5889" max="5889" width="2.42578125" style="150" customWidth="1"/>
    <col min="5890" max="5890" width="33.85546875" style="150" customWidth="1"/>
    <col min="5891" max="5894" width="18.140625" style="150" customWidth="1"/>
    <col min="5895" max="5895" width="18.28515625" style="150" customWidth="1"/>
    <col min="5896" max="6144" width="9.140625" style="150"/>
    <col min="6145" max="6145" width="2.42578125" style="150" customWidth="1"/>
    <col min="6146" max="6146" width="33.85546875" style="150" customWidth="1"/>
    <col min="6147" max="6150" width="18.140625" style="150" customWidth="1"/>
    <col min="6151" max="6151" width="18.28515625" style="150" customWidth="1"/>
    <col min="6152" max="6400" width="9.140625" style="150"/>
    <col min="6401" max="6401" width="2.42578125" style="150" customWidth="1"/>
    <col min="6402" max="6402" width="33.85546875" style="150" customWidth="1"/>
    <col min="6403" max="6406" width="18.140625" style="150" customWidth="1"/>
    <col min="6407" max="6407" width="18.28515625" style="150" customWidth="1"/>
    <col min="6408" max="6656" width="9.140625" style="150"/>
    <col min="6657" max="6657" width="2.42578125" style="150" customWidth="1"/>
    <col min="6658" max="6658" width="33.85546875" style="150" customWidth="1"/>
    <col min="6659" max="6662" width="18.140625" style="150" customWidth="1"/>
    <col min="6663" max="6663" width="18.28515625" style="150" customWidth="1"/>
    <col min="6664" max="6912" width="9.140625" style="150"/>
    <col min="6913" max="6913" width="2.42578125" style="150" customWidth="1"/>
    <col min="6914" max="6914" width="33.85546875" style="150" customWidth="1"/>
    <col min="6915" max="6918" width="18.140625" style="150" customWidth="1"/>
    <col min="6919" max="6919" width="18.28515625" style="150" customWidth="1"/>
    <col min="6920" max="7168" width="9.140625" style="150"/>
    <col min="7169" max="7169" width="2.42578125" style="150" customWidth="1"/>
    <col min="7170" max="7170" width="33.85546875" style="150" customWidth="1"/>
    <col min="7171" max="7174" width="18.140625" style="150" customWidth="1"/>
    <col min="7175" max="7175" width="18.28515625" style="150" customWidth="1"/>
    <col min="7176" max="7424" width="9.140625" style="150"/>
    <col min="7425" max="7425" width="2.42578125" style="150" customWidth="1"/>
    <col min="7426" max="7426" width="33.85546875" style="150" customWidth="1"/>
    <col min="7427" max="7430" width="18.140625" style="150" customWidth="1"/>
    <col min="7431" max="7431" width="18.28515625" style="150" customWidth="1"/>
    <col min="7432" max="7680" width="9.140625" style="150"/>
    <col min="7681" max="7681" width="2.42578125" style="150" customWidth="1"/>
    <col min="7682" max="7682" width="33.85546875" style="150" customWidth="1"/>
    <col min="7683" max="7686" width="18.140625" style="150" customWidth="1"/>
    <col min="7687" max="7687" width="18.28515625" style="150" customWidth="1"/>
    <col min="7688" max="7936" width="9.140625" style="150"/>
    <col min="7937" max="7937" width="2.42578125" style="150" customWidth="1"/>
    <col min="7938" max="7938" width="33.85546875" style="150" customWidth="1"/>
    <col min="7939" max="7942" width="18.140625" style="150" customWidth="1"/>
    <col min="7943" max="7943" width="18.28515625" style="150" customWidth="1"/>
    <col min="7944" max="8192" width="9.140625" style="150"/>
    <col min="8193" max="8193" width="2.42578125" style="150" customWidth="1"/>
    <col min="8194" max="8194" width="33.85546875" style="150" customWidth="1"/>
    <col min="8195" max="8198" width="18.140625" style="150" customWidth="1"/>
    <col min="8199" max="8199" width="18.28515625" style="150" customWidth="1"/>
    <col min="8200" max="8448" width="9.140625" style="150"/>
    <col min="8449" max="8449" width="2.42578125" style="150" customWidth="1"/>
    <col min="8450" max="8450" width="33.85546875" style="150" customWidth="1"/>
    <col min="8451" max="8454" width="18.140625" style="150" customWidth="1"/>
    <col min="8455" max="8455" width="18.28515625" style="150" customWidth="1"/>
    <col min="8456" max="8704" width="9.140625" style="150"/>
    <col min="8705" max="8705" width="2.42578125" style="150" customWidth="1"/>
    <col min="8706" max="8706" width="33.85546875" style="150" customWidth="1"/>
    <col min="8707" max="8710" width="18.140625" style="150" customWidth="1"/>
    <col min="8711" max="8711" width="18.28515625" style="150" customWidth="1"/>
    <col min="8712" max="8960" width="9.140625" style="150"/>
    <col min="8961" max="8961" width="2.42578125" style="150" customWidth="1"/>
    <col min="8962" max="8962" width="33.85546875" style="150" customWidth="1"/>
    <col min="8963" max="8966" width="18.140625" style="150" customWidth="1"/>
    <col min="8967" max="8967" width="18.28515625" style="150" customWidth="1"/>
    <col min="8968" max="9216" width="9.140625" style="150"/>
    <col min="9217" max="9217" width="2.42578125" style="150" customWidth="1"/>
    <col min="9218" max="9218" width="33.85546875" style="150" customWidth="1"/>
    <col min="9219" max="9222" width="18.140625" style="150" customWidth="1"/>
    <col min="9223" max="9223" width="18.28515625" style="150" customWidth="1"/>
    <col min="9224" max="9472" width="9.140625" style="150"/>
    <col min="9473" max="9473" width="2.42578125" style="150" customWidth="1"/>
    <col min="9474" max="9474" width="33.85546875" style="150" customWidth="1"/>
    <col min="9475" max="9478" width="18.140625" style="150" customWidth="1"/>
    <col min="9479" max="9479" width="18.28515625" style="150" customWidth="1"/>
    <col min="9480" max="9728" width="9.140625" style="150"/>
    <col min="9729" max="9729" width="2.42578125" style="150" customWidth="1"/>
    <col min="9730" max="9730" width="33.85546875" style="150" customWidth="1"/>
    <col min="9731" max="9734" width="18.140625" style="150" customWidth="1"/>
    <col min="9735" max="9735" width="18.28515625" style="150" customWidth="1"/>
    <col min="9736" max="9984" width="9.140625" style="150"/>
    <col min="9985" max="9985" width="2.42578125" style="150" customWidth="1"/>
    <col min="9986" max="9986" width="33.85546875" style="150" customWidth="1"/>
    <col min="9987" max="9990" width="18.140625" style="150" customWidth="1"/>
    <col min="9991" max="9991" width="18.28515625" style="150" customWidth="1"/>
    <col min="9992" max="10240" width="9.140625" style="150"/>
    <col min="10241" max="10241" width="2.42578125" style="150" customWidth="1"/>
    <col min="10242" max="10242" width="33.85546875" style="150" customWidth="1"/>
    <col min="10243" max="10246" width="18.140625" style="150" customWidth="1"/>
    <col min="10247" max="10247" width="18.28515625" style="150" customWidth="1"/>
    <col min="10248" max="10496" width="9.140625" style="150"/>
    <col min="10497" max="10497" width="2.42578125" style="150" customWidth="1"/>
    <col min="10498" max="10498" width="33.85546875" style="150" customWidth="1"/>
    <col min="10499" max="10502" width="18.140625" style="150" customWidth="1"/>
    <col min="10503" max="10503" width="18.28515625" style="150" customWidth="1"/>
    <col min="10504" max="10752" width="9.140625" style="150"/>
    <col min="10753" max="10753" width="2.42578125" style="150" customWidth="1"/>
    <col min="10754" max="10754" width="33.85546875" style="150" customWidth="1"/>
    <col min="10755" max="10758" width="18.140625" style="150" customWidth="1"/>
    <col min="10759" max="10759" width="18.28515625" style="150" customWidth="1"/>
    <col min="10760" max="11008" width="9.140625" style="150"/>
    <col min="11009" max="11009" width="2.42578125" style="150" customWidth="1"/>
    <col min="11010" max="11010" width="33.85546875" style="150" customWidth="1"/>
    <col min="11011" max="11014" width="18.140625" style="150" customWidth="1"/>
    <col min="11015" max="11015" width="18.28515625" style="150" customWidth="1"/>
    <col min="11016" max="11264" width="9.140625" style="150"/>
    <col min="11265" max="11265" width="2.42578125" style="150" customWidth="1"/>
    <col min="11266" max="11266" width="33.85546875" style="150" customWidth="1"/>
    <col min="11267" max="11270" width="18.140625" style="150" customWidth="1"/>
    <col min="11271" max="11271" width="18.28515625" style="150" customWidth="1"/>
    <col min="11272" max="11520" width="9.140625" style="150"/>
    <col min="11521" max="11521" width="2.42578125" style="150" customWidth="1"/>
    <col min="11522" max="11522" width="33.85546875" style="150" customWidth="1"/>
    <col min="11523" max="11526" width="18.140625" style="150" customWidth="1"/>
    <col min="11527" max="11527" width="18.28515625" style="150" customWidth="1"/>
    <col min="11528" max="11776" width="9.140625" style="150"/>
    <col min="11777" max="11777" width="2.42578125" style="150" customWidth="1"/>
    <col min="11778" max="11778" width="33.85546875" style="150" customWidth="1"/>
    <col min="11779" max="11782" width="18.140625" style="150" customWidth="1"/>
    <col min="11783" max="11783" width="18.28515625" style="150" customWidth="1"/>
    <col min="11784" max="12032" width="9.140625" style="150"/>
    <col min="12033" max="12033" width="2.42578125" style="150" customWidth="1"/>
    <col min="12034" max="12034" width="33.85546875" style="150" customWidth="1"/>
    <col min="12035" max="12038" width="18.140625" style="150" customWidth="1"/>
    <col min="12039" max="12039" width="18.28515625" style="150" customWidth="1"/>
    <col min="12040" max="12288" width="9.140625" style="150"/>
    <col min="12289" max="12289" width="2.42578125" style="150" customWidth="1"/>
    <col min="12290" max="12290" width="33.85546875" style="150" customWidth="1"/>
    <col min="12291" max="12294" width="18.140625" style="150" customWidth="1"/>
    <col min="12295" max="12295" width="18.28515625" style="150" customWidth="1"/>
    <col min="12296" max="12544" width="9.140625" style="150"/>
    <col min="12545" max="12545" width="2.42578125" style="150" customWidth="1"/>
    <col min="12546" max="12546" width="33.85546875" style="150" customWidth="1"/>
    <col min="12547" max="12550" width="18.140625" style="150" customWidth="1"/>
    <col min="12551" max="12551" width="18.28515625" style="150" customWidth="1"/>
    <col min="12552" max="12800" width="9.140625" style="150"/>
    <col min="12801" max="12801" width="2.42578125" style="150" customWidth="1"/>
    <col min="12802" max="12802" width="33.85546875" style="150" customWidth="1"/>
    <col min="12803" max="12806" width="18.140625" style="150" customWidth="1"/>
    <col min="12807" max="12807" width="18.28515625" style="150" customWidth="1"/>
    <col min="12808" max="13056" width="9.140625" style="150"/>
    <col min="13057" max="13057" width="2.42578125" style="150" customWidth="1"/>
    <col min="13058" max="13058" width="33.85546875" style="150" customWidth="1"/>
    <col min="13059" max="13062" width="18.140625" style="150" customWidth="1"/>
    <col min="13063" max="13063" width="18.28515625" style="150" customWidth="1"/>
    <col min="13064" max="13312" width="9.140625" style="150"/>
    <col min="13313" max="13313" width="2.42578125" style="150" customWidth="1"/>
    <col min="13314" max="13314" width="33.85546875" style="150" customWidth="1"/>
    <col min="13315" max="13318" width="18.140625" style="150" customWidth="1"/>
    <col min="13319" max="13319" width="18.28515625" style="150" customWidth="1"/>
    <col min="13320" max="13568" width="9.140625" style="150"/>
    <col min="13569" max="13569" width="2.42578125" style="150" customWidth="1"/>
    <col min="13570" max="13570" width="33.85546875" style="150" customWidth="1"/>
    <col min="13571" max="13574" width="18.140625" style="150" customWidth="1"/>
    <col min="13575" max="13575" width="18.28515625" style="150" customWidth="1"/>
    <col min="13576" max="13824" width="9.140625" style="150"/>
    <col min="13825" max="13825" width="2.42578125" style="150" customWidth="1"/>
    <col min="13826" max="13826" width="33.85546875" style="150" customWidth="1"/>
    <col min="13827" max="13830" width="18.140625" style="150" customWidth="1"/>
    <col min="13831" max="13831" width="18.28515625" style="150" customWidth="1"/>
    <col min="13832" max="14080" width="9.140625" style="150"/>
    <col min="14081" max="14081" width="2.42578125" style="150" customWidth="1"/>
    <col min="14082" max="14082" width="33.85546875" style="150" customWidth="1"/>
    <col min="14083" max="14086" width="18.140625" style="150" customWidth="1"/>
    <col min="14087" max="14087" width="18.28515625" style="150" customWidth="1"/>
    <col min="14088" max="14336" width="9.140625" style="150"/>
    <col min="14337" max="14337" width="2.42578125" style="150" customWidth="1"/>
    <col min="14338" max="14338" width="33.85546875" style="150" customWidth="1"/>
    <col min="14339" max="14342" width="18.140625" style="150" customWidth="1"/>
    <col min="14343" max="14343" width="18.28515625" style="150" customWidth="1"/>
    <col min="14344" max="14592" width="9.140625" style="150"/>
    <col min="14593" max="14593" width="2.42578125" style="150" customWidth="1"/>
    <col min="14594" max="14594" width="33.85546875" style="150" customWidth="1"/>
    <col min="14595" max="14598" width="18.140625" style="150" customWidth="1"/>
    <col min="14599" max="14599" width="18.28515625" style="150" customWidth="1"/>
    <col min="14600" max="14848" width="9.140625" style="150"/>
    <col min="14849" max="14849" width="2.42578125" style="150" customWidth="1"/>
    <col min="14850" max="14850" width="33.85546875" style="150" customWidth="1"/>
    <col min="14851" max="14854" width="18.140625" style="150" customWidth="1"/>
    <col min="14855" max="14855" width="18.28515625" style="150" customWidth="1"/>
    <col min="14856" max="15104" width="9.140625" style="150"/>
    <col min="15105" max="15105" width="2.42578125" style="150" customWidth="1"/>
    <col min="15106" max="15106" width="33.85546875" style="150" customWidth="1"/>
    <col min="15107" max="15110" width="18.140625" style="150" customWidth="1"/>
    <col min="15111" max="15111" width="18.28515625" style="150" customWidth="1"/>
    <col min="15112" max="15360" width="9.140625" style="150"/>
    <col min="15361" max="15361" width="2.42578125" style="150" customWidth="1"/>
    <col min="15362" max="15362" width="33.85546875" style="150" customWidth="1"/>
    <col min="15363" max="15366" width="18.140625" style="150" customWidth="1"/>
    <col min="15367" max="15367" width="18.28515625" style="150" customWidth="1"/>
    <col min="15368" max="15616" width="9.140625" style="150"/>
    <col min="15617" max="15617" width="2.42578125" style="150" customWidth="1"/>
    <col min="15618" max="15618" width="33.85546875" style="150" customWidth="1"/>
    <col min="15619" max="15622" width="18.140625" style="150" customWidth="1"/>
    <col min="15623" max="15623" width="18.28515625" style="150" customWidth="1"/>
    <col min="15624" max="15872" width="9.140625" style="150"/>
    <col min="15873" max="15873" width="2.42578125" style="150" customWidth="1"/>
    <col min="15874" max="15874" width="33.85546875" style="150" customWidth="1"/>
    <col min="15875" max="15878" width="18.140625" style="150" customWidth="1"/>
    <col min="15879" max="15879" width="18.28515625" style="150" customWidth="1"/>
    <col min="15880" max="16128" width="9.140625" style="150"/>
    <col min="16129" max="16129" width="2.42578125" style="150" customWidth="1"/>
    <col min="16130" max="16130" width="33.85546875" style="150" customWidth="1"/>
    <col min="16131" max="16134" width="18.140625" style="150" customWidth="1"/>
    <col min="16135" max="16135" width="18.28515625" style="150" customWidth="1"/>
    <col min="16136" max="16384" width="9.140625" style="150"/>
  </cols>
  <sheetData>
    <row r="1" spans="1:17" x14ac:dyDescent="0.2">
      <c r="A1" s="1" t="s">
        <v>196</v>
      </c>
      <c r="B1" s="1"/>
      <c r="C1" s="221"/>
      <c r="D1" s="221"/>
      <c r="E1" s="221"/>
      <c r="F1" s="221"/>
      <c r="G1" s="221"/>
      <c r="H1" s="221"/>
      <c r="L1" s="221"/>
      <c r="M1" s="221"/>
      <c r="N1" s="221"/>
      <c r="O1" s="221"/>
      <c r="P1" s="221"/>
      <c r="Q1" s="221"/>
    </row>
    <row r="2" spans="1:17" ht="18" x14ac:dyDescent="0.25">
      <c r="A2" s="151" t="s">
        <v>186</v>
      </c>
      <c r="B2" s="151"/>
      <c r="C2" s="221"/>
      <c r="D2" s="221"/>
      <c r="E2" s="221"/>
      <c r="F2" s="221"/>
      <c r="G2" s="221"/>
      <c r="H2" s="221"/>
      <c r="L2" s="221"/>
      <c r="M2" s="221"/>
      <c r="N2" s="221"/>
      <c r="O2" s="221"/>
      <c r="P2" s="221"/>
      <c r="Q2" s="221"/>
    </row>
    <row r="3" spans="1:17" ht="15.75" x14ac:dyDescent="0.25">
      <c r="A3" s="211" t="s">
        <v>187</v>
      </c>
      <c r="B3" s="211"/>
      <c r="C3" s="221"/>
      <c r="D3" s="221"/>
      <c r="E3" s="221"/>
      <c r="F3" s="221"/>
      <c r="G3" s="221"/>
      <c r="H3" s="221"/>
      <c r="L3" s="221"/>
      <c r="M3" s="221"/>
      <c r="N3" s="221"/>
      <c r="O3" s="221"/>
      <c r="P3" s="221"/>
      <c r="Q3" s="221"/>
    </row>
    <row r="5" spans="1:17" s="158" customFormat="1" ht="29.25" customHeight="1" x14ac:dyDescent="0.2">
      <c r="A5" s="152" t="s">
        <v>98</v>
      </c>
      <c r="B5" s="153"/>
      <c r="C5" s="154" t="s">
        <v>199</v>
      </c>
      <c r="D5" s="154" t="s">
        <v>71</v>
      </c>
      <c r="E5" s="155" t="s">
        <v>188</v>
      </c>
      <c r="F5" s="156" t="s">
        <v>56</v>
      </c>
      <c r="G5" s="157" t="s">
        <v>189</v>
      </c>
      <c r="I5" s="210"/>
      <c r="J5" s="210"/>
      <c r="K5" s="210"/>
      <c r="L5" s="210"/>
    </row>
    <row r="6" spans="1:17" s="163" customFormat="1" x14ac:dyDescent="0.2">
      <c r="A6" s="159" t="s">
        <v>190</v>
      </c>
      <c r="B6" s="160"/>
      <c r="C6" s="68">
        <v>13272.49</v>
      </c>
      <c r="D6" s="68">
        <v>6066.2250899999981</v>
      </c>
      <c r="E6" s="68">
        <v>11205.857222652017</v>
      </c>
      <c r="F6" s="161">
        <v>30544.572312652017</v>
      </c>
      <c r="G6" s="162">
        <v>23403.542886014082</v>
      </c>
      <c r="I6" s="210"/>
      <c r="J6" s="210"/>
      <c r="K6" s="210"/>
      <c r="L6" s="210"/>
      <c r="N6" s="107"/>
      <c r="O6" s="107"/>
      <c r="P6" s="107"/>
      <c r="Q6" s="210"/>
    </row>
    <row r="7" spans="1:17" s="166" customFormat="1" x14ac:dyDescent="0.2">
      <c r="A7" s="56"/>
      <c r="B7" s="164" t="s">
        <v>39</v>
      </c>
      <c r="C7" s="54">
        <v>7521</v>
      </c>
      <c r="D7" s="54">
        <v>3649.0543199999979</v>
      </c>
      <c r="E7" s="54">
        <v>8779.8421472893751</v>
      </c>
      <c r="F7" s="165">
        <v>19949.896467289371</v>
      </c>
      <c r="G7" s="165">
        <v>29291.94822168228</v>
      </c>
      <c r="H7" s="163"/>
      <c r="I7" s="210"/>
      <c r="J7" s="210"/>
      <c r="K7" s="210"/>
      <c r="L7" s="210"/>
      <c r="M7" s="201"/>
      <c r="N7" s="107"/>
      <c r="O7" s="306"/>
      <c r="P7" s="107"/>
      <c r="Q7" s="199"/>
    </row>
    <row r="8" spans="1:17" s="166" customFormat="1" x14ac:dyDescent="0.2">
      <c r="A8" s="56"/>
      <c r="B8" s="164" t="s">
        <v>38</v>
      </c>
      <c r="C8" s="54">
        <v>5751.49</v>
      </c>
      <c r="D8" s="54">
        <v>2417.1707700000002</v>
      </c>
      <c r="E8" s="54">
        <v>2426.0150753626417</v>
      </c>
      <c r="F8" s="165">
        <v>10594.675845362643</v>
      </c>
      <c r="G8" s="165">
        <v>16977.150804596778</v>
      </c>
      <c r="H8" s="163"/>
      <c r="I8" s="210"/>
      <c r="J8" s="210"/>
      <c r="K8" s="210"/>
      <c r="L8" s="210"/>
      <c r="M8" s="201"/>
      <c r="N8" s="107"/>
      <c r="O8" s="306"/>
      <c r="P8" s="107"/>
      <c r="Q8" s="199"/>
    </row>
    <row r="9" spans="1:17" s="169" customFormat="1" x14ac:dyDescent="0.2">
      <c r="A9" s="167" t="s">
        <v>191</v>
      </c>
      <c r="B9" s="168"/>
      <c r="C9" s="68">
        <v>5591.8799999999992</v>
      </c>
      <c r="D9" s="68">
        <v>794.81786999999997</v>
      </c>
      <c r="E9" s="68">
        <v>714.70985166624178</v>
      </c>
      <c r="F9" s="161">
        <v>7101.4077216662408</v>
      </c>
      <c r="G9" s="161">
        <v>7065.6273845906735</v>
      </c>
      <c r="H9" s="163"/>
      <c r="I9" s="210"/>
      <c r="J9" s="210"/>
      <c r="K9" s="210"/>
      <c r="L9" s="210"/>
      <c r="M9" s="201"/>
      <c r="N9" s="107"/>
      <c r="O9" s="306"/>
      <c r="P9" s="107"/>
      <c r="Q9" s="199"/>
    </row>
    <row r="10" spans="1:17" s="166" customFormat="1" x14ac:dyDescent="0.2">
      <c r="A10" s="56"/>
      <c r="B10" s="164" t="s">
        <v>37</v>
      </c>
      <c r="C10" s="54">
        <v>836.46</v>
      </c>
      <c r="D10" s="54">
        <v>373.38099999999997</v>
      </c>
      <c r="E10" s="54">
        <v>177.19667999286168</v>
      </c>
      <c r="F10" s="165">
        <v>1387.0376799928615</v>
      </c>
      <c r="G10" s="165">
        <v>4661.998117749602</v>
      </c>
      <c r="H10" s="163"/>
      <c r="I10" s="210"/>
      <c r="J10" s="210"/>
      <c r="K10" s="210"/>
      <c r="L10" s="210"/>
      <c r="M10" s="201"/>
      <c r="N10" s="107"/>
      <c r="O10" s="306"/>
      <c r="P10" s="107"/>
      <c r="Q10" s="199"/>
    </row>
    <row r="11" spans="1:17" s="166" customFormat="1" x14ac:dyDescent="0.2">
      <c r="A11" s="56"/>
      <c r="B11" s="164" t="s">
        <v>42</v>
      </c>
      <c r="C11" s="54">
        <v>2040.27</v>
      </c>
      <c r="D11" s="54">
        <v>109.795</v>
      </c>
      <c r="E11" s="54">
        <v>174.87280137580728</v>
      </c>
      <c r="F11" s="165">
        <v>2324.9378013758073</v>
      </c>
      <c r="G11" s="165">
        <v>8211.033810501247</v>
      </c>
      <c r="H11" s="163"/>
      <c r="I11" s="210"/>
      <c r="J11" s="210"/>
      <c r="K11" s="210"/>
      <c r="L11" s="210"/>
      <c r="M11" s="201"/>
      <c r="N11" s="107"/>
      <c r="O11" s="306"/>
      <c r="P11" s="107"/>
      <c r="Q11" s="199"/>
    </row>
    <row r="12" spans="1:17" s="166" customFormat="1" x14ac:dyDescent="0.2">
      <c r="A12" s="56"/>
      <c r="B12" s="164" t="s">
        <v>43</v>
      </c>
      <c r="C12" s="54">
        <v>1758.75</v>
      </c>
      <c r="D12" s="54">
        <v>209.60786999999999</v>
      </c>
      <c r="E12" s="54">
        <v>133.16761450102589</v>
      </c>
      <c r="F12" s="165">
        <v>2101.5254845010259</v>
      </c>
      <c r="G12" s="165">
        <v>8370.0104529310647</v>
      </c>
      <c r="H12" s="163"/>
      <c r="I12" s="210"/>
      <c r="J12" s="210"/>
      <c r="K12" s="210"/>
      <c r="L12" s="210"/>
      <c r="M12" s="201"/>
      <c r="N12" s="107"/>
      <c r="O12" s="306"/>
      <c r="P12" s="107"/>
      <c r="Q12" s="199"/>
    </row>
    <row r="13" spans="1:17" s="166" customFormat="1" x14ac:dyDescent="0.2">
      <c r="A13" s="56"/>
      <c r="B13" s="164" t="s">
        <v>44</v>
      </c>
      <c r="C13" s="54">
        <v>956.4</v>
      </c>
      <c r="D13" s="54">
        <v>102.03399999999999</v>
      </c>
      <c r="E13" s="54">
        <v>229.47275579654695</v>
      </c>
      <c r="F13" s="165">
        <v>1287.9067557965468</v>
      </c>
      <c r="G13" s="165">
        <v>7430.888631282075</v>
      </c>
      <c r="H13" s="163"/>
      <c r="I13" s="210"/>
      <c r="J13" s="210"/>
      <c r="K13" s="210"/>
      <c r="L13" s="210"/>
      <c r="M13" s="201"/>
      <c r="N13" s="107"/>
      <c r="O13" s="306"/>
      <c r="P13" s="107"/>
      <c r="Q13" s="199"/>
    </row>
    <row r="14" spans="1:17" s="166" customFormat="1" x14ac:dyDescent="0.2">
      <c r="A14" s="167" t="s">
        <v>192</v>
      </c>
      <c r="B14" s="168"/>
      <c r="C14" s="68">
        <v>805.84999999999991</v>
      </c>
      <c r="D14" s="68">
        <v>272.17242999999996</v>
      </c>
      <c r="E14" s="68">
        <v>444.10993928423625</v>
      </c>
      <c r="F14" s="161">
        <v>1522.1323692842361</v>
      </c>
      <c r="G14" s="161">
        <v>3933.6566368461026</v>
      </c>
      <c r="H14" s="163"/>
      <c r="I14" s="210"/>
      <c r="J14" s="210"/>
      <c r="K14" s="210"/>
      <c r="L14" s="210"/>
      <c r="M14" s="201"/>
      <c r="N14" s="107"/>
      <c r="O14" s="306"/>
      <c r="P14" s="107"/>
      <c r="Q14" s="199"/>
    </row>
    <row r="15" spans="1:17" s="166" customFormat="1" x14ac:dyDescent="0.2">
      <c r="A15" s="56"/>
      <c r="B15" s="164" t="s">
        <v>40</v>
      </c>
      <c r="C15" s="54">
        <v>252.69</v>
      </c>
      <c r="D15" s="54">
        <v>95.306399999999996</v>
      </c>
      <c r="E15" s="54">
        <v>229.08306778638436</v>
      </c>
      <c r="F15" s="165">
        <v>577.07946778638438</v>
      </c>
      <c r="G15" s="165">
        <v>2923.312704712037</v>
      </c>
      <c r="H15" s="163"/>
      <c r="I15" s="210"/>
      <c r="J15" s="210"/>
      <c r="K15" s="210"/>
      <c r="L15" s="210"/>
      <c r="M15" s="201"/>
      <c r="N15" s="201"/>
      <c r="O15" s="307"/>
      <c r="P15" s="107"/>
      <c r="Q15" s="107"/>
    </row>
    <row r="16" spans="1:17" s="166" customFormat="1" x14ac:dyDescent="0.2">
      <c r="A16" s="56"/>
      <c r="B16" s="164" t="s">
        <v>41</v>
      </c>
      <c r="C16" s="54">
        <v>553.16</v>
      </c>
      <c r="D16" s="54">
        <v>176.86602999999999</v>
      </c>
      <c r="E16" s="54">
        <v>215.02687149785191</v>
      </c>
      <c r="F16" s="165">
        <v>945.05290149785196</v>
      </c>
      <c r="G16" s="165">
        <v>4985.9025640235932</v>
      </c>
      <c r="H16" s="163"/>
      <c r="I16" s="210"/>
      <c r="J16" s="210"/>
      <c r="K16" s="210"/>
      <c r="L16" s="210"/>
      <c r="M16" s="201"/>
      <c r="N16" s="107"/>
      <c r="O16" s="306"/>
      <c r="P16" s="107"/>
      <c r="Q16" s="107"/>
    </row>
    <row r="17" spans="1:17" s="166" customFormat="1" x14ac:dyDescent="0.2">
      <c r="A17" s="167" t="s">
        <v>45</v>
      </c>
      <c r="B17" s="168"/>
      <c r="C17" s="68">
        <v>960</v>
      </c>
      <c r="D17" s="68">
        <v>278.73993000000002</v>
      </c>
      <c r="E17" s="68">
        <v>523.12756813533747</v>
      </c>
      <c r="F17" s="161">
        <v>1761.8674981353374</v>
      </c>
      <c r="G17" s="161">
        <v>5771.9971502645012</v>
      </c>
      <c r="H17" s="163"/>
      <c r="I17" s="210"/>
      <c r="J17" s="210"/>
      <c r="K17" s="210"/>
      <c r="L17" s="210"/>
      <c r="M17" s="201"/>
      <c r="N17" s="107"/>
      <c r="O17" s="306"/>
      <c r="P17" s="107"/>
      <c r="Q17" s="107"/>
    </row>
    <row r="18" spans="1:17" s="166" customFormat="1" x14ac:dyDescent="0.2">
      <c r="A18" s="167" t="s">
        <v>193</v>
      </c>
      <c r="B18" s="168"/>
      <c r="C18" s="68">
        <v>6144.46</v>
      </c>
      <c r="D18" s="68">
        <v>3168.7755299999999</v>
      </c>
      <c r="E18" s="68">
        <v>4836.8950911354996</v>
      </c>
      <c r="F18" s="161">
        <v>14150.1306211355</v>
      </c>
      <c r="G18" s="161">
        <v>12748.749797180075</v>
      </c>
      <c r="H18" s="163"/>
      <c r="I18" s="210"/>
      <c r="J18" s="210"/>
      <c r="K18" s="210"/>
      <c r="L18" s="210"/>
      <c r="M18" s="201"/>
      <c r="N18" s="107"/>
      <c r="O18" s="306"/>
      <c r="P18" s="107"/>
      <c r="Q18" s="107"/>
    </row>
    <row r="19" spans="1:17" s="166" customFormat="1" x14ac:dyDescent="0.2">
      <c r="B19" s="170" t="s">
        <v>46</v>
      </c>
      <c r="C19" s="54">
        <v>3033.57</v>
      </c>
      <c r="D19" s="54">
        <v>326.22075000000001</v>
      </c>
      <c r="E19" s="54">
        <v>907.31973774240544</v>
      </c>
      <c r="F19" s="165">
        <v>4267.1104877424059</v>
      </c>
      <c r="G19" s="165">
        <v>8971.0387965672653</v>
      </c>
      <c r="H19" s="163"/>
      <c r="I19" s="210"/>
      <c r="J19" s="210"/>
      <c r="K19" s="210"/>
      <c r="L19" s="210"/>
      <c r="M19" s="201"/>
      <c r="N19" s="107"/>
      <c r="O19" s="306"/>
      <c r="P19" s="107"/>
      <c r="Q19" s="199"/>
    </row>
    <row r="20" spans="1:17" x14ac:dyDescent="0.2">
      <c r="A20" s="56"/>
      <c r="B20" s="164" t="s">
        <v>47</v>
      </c>
      <c r="C20" s="54">
        <v>2666.93</v>
      </c>
      <c r="D20" s="54">
        <v>2786.1114199999997</v>
      </c>
      <c r="E20" s="54">
        <v>3832.3430789305185</v>
      </c>
      <c r="F20" s="165">
        <v>9285.384498930518</v>
      </c>
      <c r="G20" s="165">
        <v>17703.475722229035</v>
      </c>
      <c r="H20" s="163"/>
      <c r="I20" s="210"/>
      <c r="J20" s="210"/>
      <c r="K20" s="210"/>
      <c r="L20" s="210"/>
      <c r="M20" s="201"/>
      <c r="N20" s="107"/>
      <c r="O20" s="306"/>
      <c r="P20" s="107"/>
      <c r="Q20" s="199"/>
    </row>
    <row r="21" spans="1:17" x14ac:dyDescent="0.2">
      <c r="A21" s="56"/>
      <c r="B21" s="164" t="s">
        <v>48</v>
      </c>
      <c r="C21" s="54">
        <v>443.96</v>
      </c>
      <c r="D21" s="54">
        <v>56.443359999999984</v>
      </c>
      <c r="E21" s="54">
        <v>97.23227446257566</v>
      </c>
      <c r="F21" s="165">
        <v>597.63563446257558</v>
      </c>
      <c r="G21" s="165">
        <v>5444.2366540581152</v>
      </c>
      <c r="H21" s="163"/>
      <c r="I21" s="210"/>
      <c r="J21" s="210"/>
      <c r="K21" s="210"/>
      <c r="L21" s="210"/>
      <c r="M21" s="201"/>
      <c r="N21" s="107"/>
      <c r="O21" s="306"/>
      <c r="P21" s="107"/>
      <c r="Q21" s="199"/>
    </row>
    <row r="22" spans="1:17" s="166" customFormat="1" x14ac:dyDescent="0.2">
      <c r="A22" s="167" t="s">
        <v>194</v>
      </c>
      <c r="B22" s="168"/>
      <c r="C22" s="68">
        <v>4836.68</v>
      </c>
      <c r="D22" s="68">
        <v>3193.9480600000002</v>
      </c>
      <c r="E22" s="68">
        <v>4873.7716602547662</v>
      </c>
      <c r="F22" s="161">
        <v>12904.399720254767</v>
      </c>
      <c r="G22" s="161">
        <v>18240.852250358355</v>
      </c>
      <c r="H22" s="163"/>
      <c r="I22" s="210"/>
      <c r="J22" s="210"/>
      <c r="K22" s="210"/>
      <c r="L22" s="210"/>
      <c r="M22" s="201"/>
      <c r="N22" s="107"/>
      <c r="O22" s="306"/>
      <c r="P22" s="107"/>
      <c r="Q22" s="199"/>
    </row>
    <row r="23" spans="1:17" s="166" customFormat="1" x14ac:dyDescent="0.2">
      <c r="A23" s="56"/>
      <c r="B23" s="164" t="s">
        <v>49</v>
      </c>
      <c r="C23" s="54">
        <v>1300.8800000000001</v>
      </c>
      <c r="D23" s="54">
        <v>175.76191000000003</v>
      </c>
      <c r="E23" s="54">
        <v>278.80398671029218</v>
      </c>
      <c r="F23" s="165">
        <v>1755.4458967102923</v>
      </c>
      <c r="G23" s="165">
        <v>3782.799415399501</v>
      </c>
      <c r="H23" s="163"/>
      <c r="I23" s="210"/>
      <c r="J23" s="210"/>
      <c r="K23" s="210"/>
      <c r="L23" s="210"/>
      <c r="M23" s="201"/>
      <c r="N23" s="107"/>
      <c r="O23" s="306"/>
      <c r="P23" s="107"/>
      <c r="Q23" s="199"/>
    </row>
    <row r="24" spans="1:17" x14ac:dyDescent="0.2">
      <c r="A24" s="15"/>
      <c r="B24" s="13" t="s">
        <v>168</v>
      </c>
      <c r="C24" s="54">
        <v>3535.8</v>
      </c>
      <c r="D24" s="54">
        <v>3018.18615</v>
      </c>
      <c r="E24" s="54">
        <v>4594.9676735444737</v>
      </c>
      <c r="F24" s="165">
        <v>11148.953823544474</v>
      </c>
      <c r="G24" s="165">
        <v>45807.892119664211</v>
      </c>
      <c r="H24" s="163"/>
      <c r="I24" s="210"/>
      <c r="J24" s="210"/>
      <c r="K24" s="210"/>
      <c r="L24" s="210"/>
      <c r="M24" s="201"/>
      <c r="N24" s="107"/>
      <c r="O24" s="307"/>
      <c r="P24" s="107"/>
      <c r="Q24" s="199"/>
    </row>
    <row r="25" spans="1:17" x14ac:dyDescent="0.2">
      <c r="A25" s="171" t="s">
        <v>195</v>
      </c>
      <c r="B25" s="172"/>
      <c r="C25" s="68">
        <v>1137.0900000000001</v>
      </c>
      <c r="D25" s="68">
        <v>1053.2280900000001</v>
      </c>
      <c r="E25" s="68">
        <v>2602.2286668719034</v>
      </c>
      <c r="F25" s="68">
        <v>4792.5467568719041</v>
      </c>
      <c r="G25" s="161">
        <v>9852.0445118365315</v>
      </c>
      <c r="H25" s="163"/>
      <c r="I25" s="210"/>
      <c r="J25" s="210"/>
      <c r="K25" s="210"/>
      <c r="L25" s="210"/>
      <c r="M25" s="221"/>
      <c r="N25" s="107"/>
      <c r="O25" s="306"/>
      <c r="P25" s="107"/>
      <c r="Q25" s="199"/>
    </row>
    <row r="26" spans="1:17" x14ac:dyDescent="0.2">
      <c r="A26" s="57"/>
      <c r="B26" s="13" t="s">
        <v>51</v>
      </c>
      <c r="C26" s="54">
        <v>599.69000000000005</v>
      </c>
      <c r="D26" s="54">
        <v>164.88557000000003</v>
      </c>
      <c r="E26" s="54">
        <v>577.06334777612096</v>
      </c>
      <c r="F26" s="165">
        <v>1341.6389177761212</v>
      </c>
      <c r="G26" s="165">
        <v>5512.4141495002614</v>
      </c>
      <c r="H26" s="163"/>
      <c r="I26" s="210"/>
      <c r="J26" s="210"/>
      <c r="K26" s="210"/>
      <c r="L26" s="210"/>
      <c r="M26" s="221"/>
      <c r="N26" s="199"/>
      <c r="O26" s="264"/>
      <c r="P26" s="199"/>
      <c r="Q26" s="199"/>
    </row>
    <row r="27" spans="1:17" x14ac:dyDescent="0.2">
      <c r="A27" s="57"/>
      <c r="B27" s="13" t="s">
        <v>52</v>
      </c>
      <c r="C27" s="54">
        <v>451.78</v>
      </c>
      <c r="D27" s="54">
        <v>777.8353800000001</v>
      </c>
      <c r="E27" s="54">
        <v>1870.7703607193143</v>
      </c>
      <c r="F27" s="165">
        <v>3100.3857407193145</v>
      </c>
      <c r="G27" s="165">
        <v>18542.75511488687</v>
      </c>
      <c r="H27" s="163"/>
      <c r="I27" s="210"/>
      <c r="J27" s="210"/>
      <c r="K27" s="210"/>
      <c r="L27" s="210"/>
      <c r="M27" s="221"/>
      <c r="N27" s="3"/>
      <c r="O27" s="134"/>
      <c r="P27" s="3"/>
      <c r="Q27" s="3"/>
    </row>
    <row r="28" spans="1:17" x14ac:dyDescent="0.2">
      <c r="A28" s="57"/>
      <c r="B28" s="13" t="s">
        <v>53</v>
      </c>
      <c r="C28" s="54">
        <v>85.62</v>
      </c>
      <c r="D28" s="54">
        <v>55.650729999999982</v>
      </c>
      <c r="E28" s="54">
        <v>108.45039708241353</v>
      </c>
      <c r="F28" s="165">
        <v>249.72112708241352</v>
      </c>
      <c r="G28" s="165">
        <v>3291.6513159218812</v>
      </c>
      <c r="H28" s="163"/>
      <c r="I28" s="210"/>
      <c r="J28" s="210"/>
      <c r="K28" s="210"/>
      <c r="L28" s="210"/>
      <c r="M28" s="221"/>
      <c r="N28" s="3"/>
      <c r="O28" s="134"/>
      <c r="P28" s="3"/>
      <c r="Q28" s="3"/>
    </row>
    <row r="29" spans="1:17" x14ac:dyDescent="0.2">
      <c r="A29" s="15"/>
      <c r="B29" s="14" t="s">
        <v>54</v>
      </c>
      <c r="C29" s="382" t="s">
        <v>55</v>
      </c>
      <c r="D29" s="54">
        <v>54.856409999999997</v>
      </c>
      <c r="E29" s="54">
        <v>45.944561294054374</v>
      </c>
      <c r="F29" s="165">
        <v>100.80097129405436</v>
      </c>
      <c r="G29" s="173" t="s">
        <v>55</v>
      </c>
      <c r="H29" s="163"/>
      <c r="I29" s="210"/>
      <c r="J29" s="210"/>
      <c r="K29" s="210"/>
      <c r="L29" s="210"/>
      <c r="M29" s="221"/>
      <c r="N29" s="221"/>
      <c r="O29" s="221"/>
      <c r="P29" s="221"/>
      <c r="Q29" s="221"/>
    </row>
    <row r="30" spans="1:17" s="174" customFormat="1" x14ac:dyDescent="0.2">
      <c r="A30" s="58" t="s">
        <v>56</v>
      </c>
      <c r="B30" s="17"/>
      <c r="C30" s="59">
        <v>32748.2</v>
      </c>
      <c r="D30" s="59">
        <v>14827.906999999997</v>
      </c>
      <c r="E30" s="59">
        <v>25200.700000000004</v>
      </c>
      <c r="F30" s="79">
        <v>72776.807000000001</v>
      </c>
      <c r="G30" s="79">
        <v>13715.415631322197</v>
      </c>
      <c r="H30" s="163"/>
      <c r="I30" s="210"/>
      <c r="J30" s="210"/>
      <c r="K30" s="210"/>
      <c r="L30" s="210"/>
      <c r="M30" s="222"/>
      <c r="N30" s="222"/>
      <c r="O30" s="222"/>
      <c r="P30" s="222"/>
      <c r="Q30" s="222"/>
    </row>
    <row r="31" spans="1:17" s="174" customFormat="1" x14ac:dyDescent="0.2">
      <c r="A31" s="175"/>
      <c r="B31" s="58"/>
      <c r="C31" s="208"/>
      <c r="D31" s="208"/>
      <c r="E31" s="208"/>
      <c r="F31" s="208"/>
      <c r="G31" s="208"/>
      <c r="H31" s="222"/>
      <c r="I31" s="210"/>
      <c r="J31" s="210"/>
      <c r="K31" s="210"/>
      <c r="L31" s="210"/>
      <c r="M31" s="222"/>
      <c r="N31" s="222"/>
      <c r="O31" s="222"/>
      <c r="P31" s="222"/>
      <c r="Q31" s="222"/>
    </row>
    <row r="32" spans="1:17" s="174" customFormat="1" x14ac:dyDescent="0.2">
      <c r="A32" s="144" t="s">
        <v>95</v>
      </c>
      <c r="B32" s="58"/>
      <c r="C32" s="208"/>
      <c r="D32" s="208"/>
      <c r="E32" s="208"/>
      <c r="F32" s="208"/>
      <c r="G32" s="208"/>
      <c r="H32" s="222"/>
      <c r="I32" s="304"/>
      <c r="J32" s="223"/>
      <c r="K32" s="222"/>
      <c r="L32" s="222"/>
      <c r="M32" s="222"/>
      <c r="N32" s="222"/>
      <c r="O32" s="222"/>
      <c r="P32" s="222"/>
      <c r="Q32" s="222"/>
    </row>
    <row r="33" spans="1:12" s="174" customFormat="1" x14ac:dyDescent="0.2">
      <c r="A33" s="39" t="s">
        <v>205</v>
      </c>
      <c r="B33" s="58"/>
      <c r="C33" s="233"/>
      <c r="D33" s="233"/>
      <c r="E33" s="233"/>
      <c r="F33" s="233"/>
      <c r="G33" s="208"/>
      <c r="H33" s="222"/>
      <c r="I33" s="305"/>
      <c r="J33" s="222"/>
      <c r="K33" s="222"/>
      <c r="L33" s="222"/>
    </row>
    <row r="34" spans="1:12" x14ac:dyDescent="0.2">
      <c r="A34" s="178" t="s">
        <v>206</v>
      </c>
      <c r="B34" s="176"/>
      <c r="C34" s="234"/>
      <c r="D34" s="234"/>
      <c r="E34" s="234"/>
      <c r="F34" s="234"/>
      <c r="G34" s="221"/>
      <c r="H34" s="221"/>
      <c r="L34" s="221"/>
    </row>
    <row r="35" spans="1:12" x14ac:dyDescent="0.2">
      <c r="A35" s="23" t="s">
        <v>58</v>
      </c>
      <c r="B35" s="221"/>
      <c r="C35" s="234"/>
      <c r="D35" s="234"/>
      <c r="E35" s="234"/>
      <c r="F35" s="234"/>
      <c r="G35" s="221"/>
      <c r="H35" s="221"/>
      <c r="L35" s="221"/>
    </row>
    <row r="36" spans="1:12" x14ac:dyDescent="0.2">
      <c r="A36" s="23"/>
      <c r="B36" s="23"/>
      <c r="C36" s="233"/>
      <c r="D36" s="233"/>
      <c r="E36" s="233"/>
      <c r="F36" s="233"/>
      <c r="G36" s="221"/>
      <c r="H36" s="221"/>
      <c r="L36" s="221"/>
    </row>
    <row r="37" spans="1:12" x14ac:dyDescent="0.2">
      <c r="A37" s="221"/>
      <c r="B37" s="221"/>
      <c r="C37" s="234"/>
      <c r="D37" s="234"/>
      <c r="E37" s="234"/>
      <c r="F37" s="234"/>
      <c r="G37" s="221"/>
      <c r="H37" s="221"/>
      <c r="L37" s="221"/>
    </row>
    <row r="38" spans="1:12" x14ac:dyDescent="0.2">
      <c r="A38" s="221"/>
      <c r="B38" s="221"/>
      <c r="C38" s="234"/>
      <c r="D38" s="234"/>
      <c r="E38" s="234"/>
      <c r="F38" s="234"/>
      <c r="G38" s="221"/>
      <c r="H38" s="221"/>
      <c r="L38" s="221"/>
    </row>
    <row r="39" spans="1:12" x14ac:dyDescent="0.2">
      <c r="A39" s="221"/>
      <c r="B39" s="221"/>
      <c r="C39" s="234"/>
      <c r="D39" s="234"/>
      <c r="E39" s="234"/>
      <c r="F39" s="234"/>
      <c r="G39" s="221"/>
      <c r="H39" s="221"/>
      <c r="L39" s="221"/>
    </row>
    <row r="40" spans="1:12" x14ac:dyDescent="0.2">
      <c r="A40" s="221"/>
      <c r="B40" s="221"/>
      <c r="C40" s="234"/>
      <c r="D40" s="234"/>
      <c r="E40" s="234"/>
      <c r="F40" s="234"/>
      <c r="G40" s="221"/>
      <c r="H40" s="221"/>
      <c r="L40" s="221"/>
    </row>
    <row r="41" spans="1:12" x14ac:dyDescent="0.2">
      <c r="A41" s="221"/>
      <c r="B41" s="221"/>
      <c r="C41" s="233"/>
      <c r="D41" s="233"/>
      <c r="E41" s="233"/>
      <c r="F41" s="233"/>
      <c r="G41" s="221"/>
      <c r="H41" s="221"/>
      <c r="L41" s="221"/>
    </row>
    <row r="42" spans="1:12" x14ac:dyDescent="0.2">
      <c r="A42" s="221"/>
      <c r="B42" s="221"/>
      <c r="C42" s="234"/>
      <c r="D42" s="234"/>
      <c r="E42" s="234"/>
      <c r="F42" s="234"/>
      <c r="G42" s="221"/>
      <c r="H42" s="221"/>
      <c r="L42" s="221"/>
    </row>
    <row r="43" spans="1:12" x14ac:dyDescent="0.2">
      <c r="A43" s="221"/>
      <c r="B43" s="221"/>
      <c r="C43" s="234"/>
      <c r="D43" s="234"/>
      <c r="E43" s="234"/>
      <c r="F43" s="234"/>
      <c r="G43" s="221"/>
      <c r="H43" s="221"/>
      <c r="L43" s="221"/>
    </row>
    <row r="44" spans="1:12" x14ac:dyDescent="0.2">
      <c r="A44" s="221"/>
      <c r="B44" s="221"/>
      <c r="C44" s="233"/>
      <c r="D44" s="233"/>
      <c r="E44" s="233"/>
      <c r="F44" s="233"/>
      <c r="G44" s="221"/>
      <c r="H44" s="221"/>
      <c r="L44" s="221"/>
    </row>
    <row r="45" spans="1:12" x14ac:dyDescent="0.2">
      <c r="A45" s="221"/>
      <c r="B45" s="221"/>
      <c r="C45" s="233"/>
      <c r="D45" s="233"/>
      <c r="E45" s="233"/>
      <c r="F45" s="233"/>
      <c r="G45" s="221"/>
      <c r="H45" s="221"/>
      <c r="L45" s="221"/>
    </row>
    <row r="46" spans="1:12" x14ac:dyDescent="0.2">
      <c r="A46" s="221"/>
      <c r="B46" s="221"/>
      <c r="C46" s="234"/>
      <c r="D46" s="234"/>
      <c r="E46" s="234"/>
      <c r="F46" s="234"/>
      <c r="G46" s="221"/>
      <c r="H46" s="221"/>
      <c r="L46" s="221"/>
    </row>
    <row r="47" spans="1:12" x14ac:dyDescent="0.2">
      <c r="A47" s="221"/>
      <c r="B47" s="221"/>
      <c r="C47" s="234"/>
      <c r="D47" s="234"/>
      <c r="E47" s="234"/>
      <c r="F47" s="234"/>
      <c r="G47" s="221"/>
      <c r="H47" s="221"/>
      <c r="L47" s="221"/>
    </row>
    <row r="48" spans="1:12" x14ac:dyDescent="0.2">
      <c r="A48" s="221"/>
      <c r="B48" s="221"/>
      <c r="C48" s="234"/>
      <c r="D48" s="234"/>
      <c r="E48" s="234"/>
      <c r="F48" s="234"/>
      <c r="G48" s="221"/>
      <c r="H48" s="221"/>
      <c r="L48" s="221"/>
    </row>
    <row r="49" spans="3:6" x14ac:dyDescent="0.2">
      <c r="C49" s="233"/>
      <c r="D49" s="233"/>
      <c r="E49" s="233"/>
      <c r="F49" s="233"/>
    </row>
    <row r="50" spans="3:6" x14ac:dyDescent="0.2">
      <c r="C50" s="234"/>
      <c r="D50" s="234"/>
      <c r="E50" s="234"/>
      <c r="F50" s="234"/>
    </row>
    <row r="51" spans="3:6" x14ac:dyDescent="0.2">
      <c r="C51" s="234"/>
      <c r="D51" s="234"/>
      <c r="E51" s="234"/>
      <c r="F51" s="234"/>
    </row>
    <row r="52" spans="3:6" x14ac:dyDescent="0.2">
      <c r="C52" s="234"/>
      <c r="D52" s="234"/>
      <c r="E52" s="234"/>
      <c r="F52" s="234"/>
    </row>
    <row r="53" spans="3:6" x14ac:dyDescent="0.2">
      <c r="C53" s="233"/>
      <c r="D53" s="233"/>
      <c r="E53" s="233"/>
      <c r="F53" s="233"/>
    </row>
    <row r="54" spans="3:6" x14ac:dyDescent="0.2">
      <c r="C54" s="235"/>
      <c r="D54" s="235"/>
      <c r="E54" s="235"/>
      <c r="F54" s="235"/>
    </row>
    <row r="55" spans="3:6" x14ac:dyDescent="0.2">
      <c r="C55" s="235"/>
      <c r="D55" s="235"/>
      <c r="E55" s="235"/>
      <c r="F55" s="235"/>
    </row>
    <row r="56" spans="3:6" x14ac:dyDescent="0.2">
      <c r="C56" s="235"/>
      <c r="D56" s="235"/>
      <c r="E56" s="235"/>
      <c r="F56" s="235"/>
    </row>
    <row r="57" spans="3:6" x14ac:dyDescent="0.2">
      <c r="C57" s="234"/>
      <c r="D57" s="234"/>
      <c r="E57" s="234"/>
      <c r="F57" s="234"/>
    </row>
  </sheetData>
  <pageMargins left="0.51181102362204722" right="0.51181102362204722" top="0.51181102362204722" bottom="0.51181102362204722"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4"/>
  <sheetViews>
    <sheetView showGridLines="0" zoomScaleNormal="100" workbookViewId="0">
      <selection activeCell="B43" sqref="B43"/>
    </sheetView>
  </sheetViews>
  <sheetFormatPr baseColWidth="10" defaultColWidth="11.42578125" defaultRowHeight="12.75" x14ac:dyDescent="0.2"/>
  <cols>
    <col min="1" max="1" width="17" style="2" customWidth="1"/>
    <col min="2" max="3" width="11.140625" style="2" customWidth="1"/>
    <col min="4" max="4" width="11.85546875" style="2" customWidth="1"/>
    <col min="5" max="6" width="12.140625" style="2" customWidth="1"/>
    <col min="7" max="7" width="17.42578125" style="2" bestFit="1" customWidth="1"/>
    <col min="8" max="8" width="12.28515625" style="2" customWidth="1"/>
    <col min="9" max="9" width="11.28515625" style="2" bestFit="1" customWidth="1"/>
    <col min="10" max="11" width="11.140625" style="2" customWidth="1"/>
    <col min="12" max="12" width="7.7109375" style="2" bestFit="1" customWidth="1"/>
    <col min="13" max="13" width="7.7109375" style="2" customWidth="1"/>
    <col min="14" max="14" width="7.140625" style="2" customWidth="1"/>
    <col min="15" max="15" width="8" style="2" bestFit="1" customWidth="1"/>
    <col min="16" max="17" width="7.140625" style="2" customWidth="1"/>
    <col min="18" max="16384" width="11.42578125" style="2"/>
  </cols>
  <sheetData>
    <row r="1" spans="1:33" x14ac:dyDescent="0.2">
      <c r="A1" s="1" t="s">
        <v>196</v>
      </c>
      <c r="B1" s="1"/>
      <c r="C1" s="1"/>
      <c r="J1" s="1"/>
      <c r="K1" s="1"/>
    </row>
    <row r="2" spans="1:33" ht="18" x14ac:dyDescent="0.25">
      <c r="A2" s="4" t="s">
        <v>21</v>
      </c>
      <c r="B2" s="4"/>
      <c r="C2" s="4"/>
      <c r="I2" s="4"/>
      <c r="J2" s="4"/>
      <c r="K2" s="3"/>
    </row>
    <row r="3" spans="1:33" ht="15.75" x14ac:dyDescent="0.25">
      <c r="A3" s="6" t="s">
        <v>22</v>
      </c>
      <c r="B3" s="6"/>
      <c r="C3" s="6"/>
      <c r="D3" s="7"/>
      <c r="E3" s="7"/>
      <c r="F3" s="7"/>
      <c r="G3" s="7"/>
      <c r="H3" s="7"/>
      <c r="I3" s="6"/>
      <c r="J3" s="6"/>
      <c r="K3" s="3"/>
    </row>
    <row r="4" spans="1:33" ht="15.75" x14ac:dyDescent="0.25">
      <c r="A4" s="211"/>
      <c r="B4" s="211"/>
      <c r="C4" s="211"/>
      <c r="D4" s="8"/>
      <c r="E4" s="8"/>
      <c r="F4" s="8"/>
      <c r="G4" s="8"/>
      <c r="H4" s="8"/>
      <c r="I4" s="211"/>
      <c r="J4" s="211"/>
      <c r="K4" s="3"/>
    </row>
    <row r="5" spans="1:33" ht="15.75" x14ac:dyDescent="0.25">
      <c r="A5" s="115"/>
      <c r="B5" s="408" t="s">
        <v>23</v>
      </c>
      <c r="C5" s="409"/>
      <c r="D5" s="410">
        <v>2018</v>
      </c>
      <c r="E5" s="411"/>
      <c r="F5" s="411"/>
      <c r="G5" s="411"/>
      <c r="H5" s="412"/>
      <c r="I5" s="413" t="s">
        <v>24</v>
      </c>
      <c r="J5" s="414"/>
      <c r="K5" s="414"/>
      <c r="L5" s="29"/>
      <c r="M5" s="29"/>
      <c r="N5" s="29"/>
      <c r="O5" s="3"/>
      <c r="P5" s="3"/>
      <c r="Q5" s="3"/>
      <c r="R5" s="3"/>
      <c r="S5" s="3"/>
      <c r="T5" s="3"/>
      <c r="U5" s="3"/>
      <c r="V5" s="3"/>
      <c r="W5" s="3"/>
      <c r="X5" s="3"/>
      <c r="Y5" s="3"/>
      <c r="Z5" s="3"/>
      <c r="AA5" s="3"/>
      <c r="AB5" s="3"/>
      <c r="AC5" s="3"/>
      <c r="AD5" s="3"/>
      <c r="AE5" s="3"/>
      <c r="AF5" s="3"/>
      <c r="AG5" s="3"/>
    </row>
    <row r="6" spans="1:33" ht="14.25" x14ac:dyDescent="0.2">
      <c r="A6" s="116"/>
      <c r="B6" s="117"/>
      <c r="C6" s="113"/>
      <c r="D6" s="118" t="s">
        <v>25</v>
      </c>
      <c r="E6" s="10" t="s">
        <v>26</v>
      </c>
      <c r="F6" s="10" t="s">
        <v>27</v>
      </c>
      <c r="G6" s="10" t="s">
        <v>28</v>
      </c>
      <c r="H6" s="119" t="s">
        <v>29</v>
      </c>
      <c r="I6" s="89"/>
      <c r="J6" s="89"/>
      <c r="K6" s="120"/>
      <c r="L6" s="29"/>
      <c r="M6" s="29"/>
      <c r="N6" s="29"/>
      <c r="O6" s="3"/>
      <c r="P6" s="3"/>
      <c r="Q6" s="3"/>
      <c r="R6" s="210"/>
      <c r="S6" s="210"/>
      <c r="T6" s="24"/>
      <c r="U6" s="24"/>
      <c r="V6" s="24"/>
      <c r="W6" s="24"/>
      <c r="X6" s="24"/>
      <c r="Y6" s="24"/>
      <c r="Z6" s="24"/>
      <c r="AA6" s="24"/>
      <c r="AB6" s="3"/>
      <c r="AC6" s="3"/>
      <c r="AD6" s="3"/>
      <c r="AE6" s="3"/>
      <c r="AF6" s="3"/>
      <c r="AG6" s="3"/>
    </row>
    <row r="7" spans="1:33" ht="16.5" x14ac:dyDescent="0.2">
      <c r="A7" s="116"/>
      <c r="B7" s="117">
        <v>2007</v>
      </c>
      <c r="C7" s="113">
        <v>2013</v>
      </c>
      <c r="D7" s="118"/>
      <c r="E7" s="10" t="s">
        <v>30</v>
      </c>
      <c r="F7" s="10" t="s">
        <v>31</v>
      </c>
      <c r="G7" s="10" t="s">
        <v>32</v>
      </c>
      <c r="H7" s="119" t="s">
        <v>33</v>
      </c>
      <c r="I7" s="117">
        <v>2007</v>
      </c>
      <c r="J7" s="113">
        <v>2013</v>
      </c>
      <c r="K7" s="113">
        <v>2018</v>
      </c>
      <c r="L7" s="179"/>
      <c r="M7" s="179"/>
      <c r="N7" s="180"/>
      <c r="O7" s="221"/>
      <c r="P7" s="221"/>
      <c r="Q7" s="3"/>
      <c r="R7" s="210"/>
      <c r="S7" s="210"/>
      <c r="T7" s="24"/>
      <c r="U7" s="24"/>
      <c r="V7" s="24"/>
      <c r="W7" s="24"/>
      <c r="X7" s="24"/>
      <c r="Y7" s="24"/>
      <c r="Z7" s="24"/>
      <c r="AA7" s="24"/>
      <c r="AB7" s="3"/>
      <c r="AC7" s="3"/>
      <c r="AD7" s="3"/>
      <c r="AE7" s="3"/>
      <c r="AF7" s="3"/>
      <c r="AG7" s="3"/>
    </row>
    <row r="8" spans="1:33" ht="14.25" x14ac:dyDescent="0.2">
      <c r="A8" s="121" t="s">
        <v>34</v>
      </c>
      <c r="B8" s="122" t="s">
        <v>35</v>
      </c>
      <c r="C8" s="114" t="s">
        <v>35</v>
      </c>
      <c r="D8" s="123" t="s">
        <v>35</v>
      </c>
      <c r="E8" s="124" t="s">
        <v>35</v>
      </c>
      <c r="F8" s="124" t="s">
        <v>35</v>
      </c>
      <c r="G8" s="124" t="s">
        <v>35</v>
      </c>
      <c r="H8" s="125" t="s">
        <v>36</v>
      </c>
      <c r="I8" s="126" t="s">
        <v>35</v>
      </c>
      <c r="J8" s="127" t="s">
        <v>35</v>
      </c>
      <c r="K8" s="128" t="s">
        <v>35</v>
      </c>
      <c r="L8" s="210"/>
      <c r="M8" s="210"/>
      <c r="N8" s="107"/>
      <c r="O8" s="199"/>
      <c r="P8" s="199"/>
      <c r="Q8" s="199"/>
      <c r="R8" s="210"/>
      <c r="S8" s="210"/>
      <c r="T8" s="24"/>
      <c r="U8" s="24"/>
      <c r="V8" s="24"/>
      <c r="W8" s="24"/>
      <c r="X8" s="24"/>
      <c r="Y8" s="24"/>
      <c r="Z8" s="24"/>
      <c r="AA8" s="24"/>
      <c r="AB8" s="3"/>
      <c r="AC8" s="3"/>
      <c r="AD8" s="3"/>
      <c r="AE8" s="3"/>
      <c r="AF8" s="3"/>
      <c r="AG8" s="3"/>
    </row>
    <row r="9" spans="1:33" x14ac:dyDescent="0.2">
      <c r="A9" s="13" t="s">
        <v>37</v>
      </c>
      <c r="B9" s="241">
        <v>710.2</v>
      </c>
      <c r="C9" s="241">
        <v>879.5</v>
      </c>
      <c r="D9" s="267">
        <f>E9+F9+G9</f>
        <v>1387.0376799928615</v>
      </c>
      <c r="E9" s="241">
        <v>836.46</v>
      </c>
      <c r="F9" s="308">
        <v>373.38099999999997</v>
      </c>
      <c r="G9" s="249">
        <v>177.19667999286168</v>
      </c>
      <c r="H9" s="251">
        <v>4661.998117749602</v>
      </c>
      <c r="I9" s="246">
        <v>946.28587289122379</v>
      </c>
      <c r="J9" s="246">
        <v>925.83024651217795</v>
      </c>
      <c r="K9" s="247">
        <v>1288.0802757989359</v>
      </c>
      <c r="L9" s="210"/>
      <c r="M9" s="210"/>
      <c r="N9" s="107"/>
      <c r="O9" s="107"/>
      <c r="P9" s="107"/>
      <c r="Q9" s="199"/>
      <c r="R9" s="210"/>
      <c r="S9" s="210"/>
      <c r="T9" s="24"/>
      <c r="U9" s="24"/>
      <c r="V9" s="24"/>
      <c r="W9" s="24"/>
      <c r="X9" s="24"/>
      <c r="Y9" s="24"/>
      <c r="Z9" s="24"/>
      <c r="AA9" s="24"/>
      <c r="AB9" s="3"/>
      <c r="AC9" s="3"/>
      <c r="AD9" s="3"/>
      <c r="AE9" s="3"/>
      <c r="AF9" s="3"/>
      <c r="AG9" s="3"/>
    </row>
    <row r="10" spans="1:33" x14ac:dyDescent="0.2">
      <c r="A10" s="13" t="s">
        <v>38</v>
      </c>
      <c r="B10" s="241">
        <v>4753.7</v>
      </c>
      <c r="C10" s="241">
        <v>6455</v>
      </c>
      <c r="D10" s="267">
        <f t="shared" ref="D10:D23" si="0">E10+F10+G10</f>
        <v>10594.675845362643</v>
      </c>
      <c r="E10" s="241">
        <v>5751.49</v>
      </c>
      <c r="F10" s="308">
        <v>2417.1707700000002</v>
      </c>
      <c r="G10" s="249">
        <v>2426.0150753626417</v>
      </c>
      <c r="H10" s="251">
        <v>16977.150804596778</v>
      </c>
      <c r="I10" s="246">
        <v>6333.9329118037313</v>
      </c>
      <c r="J10" s="246">
        <v>6795.0360900922215</v>
      </c>
      <c r="K10" s="247">
        <v>9838.8048008654478</v>
      </c>
      <c r="L10" s="210"/>
      <c r="M10" s="210"/>
      <c r="N10" s="107"/>
      <c r="O10" s="107"/>
      <c r="P10" s="107"/>
      <c r="Q10" s="199"/>
      <c r="R10" s="210"/>
      <c r="S10" s="210"/>
      <c r="T10" s="24"/>
      <c r="U10" s="24"/>
      <c r="V10" s="24"/>
      <c r="W10" s="24"/>
      <c r="X10" s="24"/>
      <c r="Y10" s="24"/>
      <c r="Z10" s="24"/>
      <c r="AA10" s="24"/>
      <c r="AB10" s="3"/>
      <c r="AC10" s="3"/>
      <c r="AD10" s="3"/>
      <c r="AE10" s="3"/>
      <c r="AF10" s="3"/>
      <c r="AG10" s="3"/>
    </row>
    <row r="11" spans="1:33" x14ac:dyDescent="0.2">
      <c r="A11" s="13" t="s">
        <v>39</v>
      </c>
      <c r="B11" s="241">
        <v>11085.5</v>
      </c>
      <c r="C11" s="241">
        <v>15342.3</v>
      </c>
      <c r="D11" s="267">
        <f t="shared" si="0"/>
        <v>19949.896467289371</v>
      </c>
      <c r="E11" s="241">
        <v>7521</v>
      </c>
      <c r="F11" s="308">
        <v>3649.0543199999979</v>
      </c>
      <c r="G11" s="249">
        <v>8779.8421472893751</v>
      </c>
      <c r="H11" s="251">
        <v>29291.94822168228</v>
      </c>
      <c r="I11" s="246">
        <v>14770.560467383359</v>
      </c>
      <c r="J11" s="246">
        <v>16150.500728895722</v>
      </c>
      <c r="K11" s="247">
        <v>18526.58259714946</v>
      </c>
      <c r="L11" s="210"/>
      <c r="M11" s="210"/>
      <c r="N11" s="107"/>
      <c r="O11" s="107"/>
      <c r="P11" s="107"/>
      <c r="Q11" s="199"/>
      <c r="R11" s="210"/>
      <c r="S11" s="210"/>
      <c r="T11" s="24"/>
      <c r="U11" s="24"/>
      <c r="V11" s="24"/>
      <c r="W11" s="24"/>
      <c r="X11" s="24"/>
      <c r="Y11" s="24"/>
      <c r="Z11" s="24"/>
      <c r="AA11" s="24"/>
      <c r="AB11" s="3"/>
      <c r="AC11" s="3"/>
      <c r="AD11" s="3"/>
      <c r="AE11" s="3"/>
      <c r="AF11" s="3"/>
      <c r="AG11" s="3"/>
    </row>
    <row r="12" spans="1:33" x14ac:dyDescent="0.2">
      <c r="A12" s="13" t="s">
        <v>40</v>
      </c>
      <c r="B12" s="241">
        <v>194.5</v>
      </c>
      <c r="C12" s="241">
        <v>264.3</v>
      </c>
      <c r="D12" s="267">
        <f t="shared" si="0"/>
        <v>577.07946778638438</v>
      </c>
      <c r="E12" s="241">
        <v>252.69</v>
      </c>
      <c r="F12" s="308">
        <v>95.306399999999996</v>
      </c>
      <c r="G12" s="249">
        <v>229.08306778638436</v>
      </c>
      <c r="H12" s="251">
        <v>2923.312704712037</v>
      </c>
      <c r="I12" s="246">
        <v>259.15601559749786</v>
      </c>
      <c r="J12" s="246">
        <v>278.22277902577446</v>
      </c>
      <c r="K12" s="247">
        <v>535.90806561795398</v>
      </c>
      <c r="L12" s="210"/>
      <c r="M12" s="210"/>
      <c r="N12" s="107"/>
      <c r="O12" s="107"/>
      <c r="P12" s="107"/>
      <c r="Q12" s="199"/>
      <c r="R12" s="210"/>
      <c r="S12" s="210"/>
      <c r="T12" s="31"/>
      <c r="U12" s="31"/>
      <c r="V12" s="31"/>
      <c r="W12" s="31"/>
      <c r="X12" s="31"/>
      <c r="Y12" s="31"/>
      <c r="Z12" s="31"/>
      <c r="AA12" s="31"/>
      <c r="AB12" s="3"/>
      <c r="AC12" s="3"/>
      <c r="AD12" s="3"/>
      <c r="AE12" s="3"/>
      <c r="AF12" s="3"/>
      <c r="AG12" s="3"/>
    </row>
    <row r="13" spans="1:33" x14ac:dyDescent="0.2">
      <c r="A13" s="13" t="s">
        <v>41</v>
      </c>
      <c r="B13" s="241">
        <v>554.79999999999995</v>
      </c>
      <c r="C13" s="241">
        <v>716.8</v>
      </c>
      <c r="D13" s="267">
        <f t="shared" si="0"/>
        <v>945.05290149785196</v>
      </c>
      <c r="E13" s="241">
        <v>553.16</v>
      </c>
      <c r="F13" s="308">
        <v>176.86602999999999</v>
      </c>
      <c r="G13" s="249">
        <v>215.02687149785191</v>
      </c>
      <c r="H13" s="251">
        <v>4985.9025640235932</v>
      </c>
      <c r="I13" s="246">
        <v>739.22754474802991</v>
      </c>
      <c r="J13" s="246">
        <v>754.55954599196025</v>
      </c>
      <c r="K13" s="247">
        <v>877.6286466941566</v>
      </c>
      <c r="L13" s="210"/>
      <c r="M13" s="210"/>
      <c r="N13" s="107"/>
      <c r="O13" s="107"/>
      <c r="P13" s="107"/>
      <c r="Q13" s="199"/>
      <c r="R13" s="210"/>
      <c r="S13" s="210"/>
      <c r="T13" s="31"/>
      <c r="U13" s="31"/>
      <c r="V13" s="31"/>
      <c r="W13" s="31"/>
      <c r="X13" s="31"/>
      <c r="Y13" s="31"/>
      <c r="Z13" s="31"/>
      <c r="AA13" s="31"/>
      <c r="AB13" s="3"/>
      <c r="AC13" s="3"/>
      <c r="AD13" s="3"/>
      <c r="AE13" s="3"/>
      <c r="AF13" s="3"/>
      <c r="AG13" s="3"/>
    </row>
    <row r="14" spans="1:33" x14ac:dyDescent="0.2">
      <c r="A14" s="13" t="s">
        <v>42</v>
      </c>
      <c r="B14" s="241">
        <v>1306.9000000000001</v>
      </c>
      <c r="C14" s="241">
        <v>1923.3</v>
      </c>
      <c r="D14" s="267">
        <f t="shared" si="0"/>
        <v>2324.9378013758073</v>
      </c>
      <c r="E14" s="241">
        <v>2040.27</v>
      </c>
      <c r="F14" s="308">
        <v>109.795</v>
      </c>
      <c r="G14" s="249">
        <v>174.87280137580728</v>
      </c>
      <c r="H14" s="251">
        <v>8211.033810501247</v>
      </c>
      <c r="I14" s="246">
        <v>1741.3418857808228</v>
      </c>
      <c r="J14" s="246">
        <v>2024.615478245448</v>
      </c>
      <c r="K14" s="247">
        <v>2159.0664533547019</v>
      </c>
      <c r="L14" s="210"/>
      <c r="M14" s="210"/>
      <c r="N14" s="107"/>
      <c r="O14" s="107"/>
      <c r="P14" s="107"/>
      <c r="Q14" s="199"/>
      <c r="R14" s="210"/>
      <c r="S14" s="210"/>
      <c r="T14" s="31"/>
      <c r="U14" s="31"/>
      <c r="V14" s="31"/>
      <c r="W14" s="31"/>
      <c r="X14" s="31"/>
      <c r="Y14" s="31"/>
      <c r="Z14" s="31"/>
      <c r="AA14" s="31"/>
      <c r="AB14" s="3"/>
      <c r="AC14" s="3"/>
      <c r="AD14" s="3"/>
      <c r="AE14" s="3"/>
      <c r="AF14" s="3"/>
      <c r="AG14" s="3"/>
    </row>
    <row r="15" spans="1:33" x14ac:dyDescent="0.2">
      <c r="A15" s="13" t="s">
        <v>43</v>
      </c>
      <c r="B15" s="241">
        <v>851.6</v>
      </c>
      <c r="C15" s="241">
        <v>1515.6</v>
      </c>
      <c r="D15" s="267">
        <f t="shared" si="0"/>
        <v>2101.5254845010259</v>
      </c>
      <c r="E15" s="241">
        <v>1758.75</v>
      </c>
      <c r="F15" s="308">
        <v>209.60786999999999</v>
      </c>
      <c r="G15" s="249">
        <v>133.16761450102589</v>
      </c>
      <c r="H15" s="251">
        <v>8370.0104529310647</v>
      </c>
      <c r="I15" s="246">
        <v>1134.6902975980936</v>
      </c>
      <c r="J15" s="246">
        <v>1595.4386829037599</v>
      </c>
      <c r="K15" s="247">
        <v>1951.5933595174611</v>
      </c>
      <c r="L15" s="210"/>
      <c r="M15" s="210"/>
      <c r="N15" s="107"/>
      <c r="O15" s="107"/>
      <c r="P15" s="107"/>
      <c r="Q15" s="199"/>
      <c r="R15" s="210"/>
      <c r="S15" s="210"/>
      <c r="T15" s="24"/>
      <c r="U15" s="24"/>
      <c r="V15" s="24"/>
      <c r="W15" s="24"/>
      <c r="X15" s="24"/>
      <c r="Y15" s="24"/>
      <c r="Z15" s="24"/>
      <c r="AA15" s="24"/>
      <c r="AB15" s="3"/>
      <c r="AC15" s="3"/>
      <c r="AD15" s="3"/>
      <c r="AE15" s="3"/>
      <c r="AF15" s="3"/>
      <c r="AG15" s="3"/>
    </row>
    <row r="16" spans="1:33" x14ac:dyDescent="0.2">
      <c r="A16" s="13" t="s">
        <v>44</v>
      </c>
      <c r="B16" s="241">
        <v>604.70000000000005</v>
      </c>
      <c r="C16" s="241">
        <v>1017.8</v>
      </c>
      <c r="D16" s="267">
        <f t="shared" si="0"/>
        <v>1287.9067557965468</v>
      </c>
      <c r="E16" s="241">
        <v>956.4</v>
      </c>
      <c r="F16" s="308">
        <v>102.03399999999999</v>
      </c>
      <c r="G16" s="249">
        <v>229.47275579654695</v>
      </c>
      <c r="H16" s="251">
        <v>7430.888631282075</v>
      </c>
      <c r="I16" s="246">
        <v>805.71538628178394</v>
      </c>
      <c r="J16" s="246">
        <v>1071.4156053440529</v>
      </c>
      <c r="K16" s="247">
        <v>1196.0217902791701</v>
      </c>
      <c r="L16" s="210"/>
      <c r="M16" s="210"/>
      <c r="N16" s="107"/>
      <c r="O16" s="107"/>
      <c r="P16" s="107"/>
      <c r="Q16" s="199"/>
      <c r="R16" s="210"/>
      <c r="S16" s="210"/>
      <c r="T16" s="24"/>
      <c r="U16" s="24"/>
      <c r="V16" s="24"/>
      <c r="W16" s="24"/>
      <c r="X16" s="24"/>
      <c r="Y16" s="24"/>
      <c r="Z16" s="24"/>
      <c r="AA16" s="24"/>
      <c r="AB16" s="3"/>
      <c r="AC16" s="3"/>
      <c r="AD16" s="3"/>
      <c r="AE16" s="3"/>
      <c r="AF16" s="3"/>
      <c r="AG16" s="3"/>
    </row>
    <row r="17" spans="1:33" x14ac:dyDescent="0.2">
      <c r="A17" s="14" t="s">
        <v>45</v>
      </c>
      <c r="B17" s="245">
        <v>951</v>
      </c>
      <c r="C17" s="245">
        <v>1269.97</v>
      </c>
      <c r="D17" s="267">
        <f t="shared" si="0"/>
        <v>1761.8674981353374</v>
      </c>
      <c r="E17" s="241">
        <f>291+669</f>
        <v>960</v>
      </c>
      <c r="F17" s="385">
        <v>278.73993000000002</v>
      </c>
      <c r="G17" s="254">
        <v>523.12756813533747</v>
      </c>
      <c r="H17" s="251">
        <v>5771.9971502645012</v>
      </c>
      <c r="I17" s="246">
        <v>1267.1330119959923</v>
      </c>
      <c r="J17" s="246">
        <v>1336.8694009813196</v>
      </c>
      <c r="K17" s="247">
        <v>1636.1680765089427</v>
      </c>
      <c r="L17" s="210"/>
      <c r="M17" s="210"/>
      <c r="N17" s="201"/>
      <c r="O17" s="201"/>
      <c r="P17" s="107"/>
      <c r="Q17" s="199"/>
      <c r="R17" s="107"/>
      <c r="S17" s="210"/>
      <c r="T17" s="24"/>
      <c r="U17" s="24"/>
      <c r="V17" s="24"/>
      <c r="W17" s="24"/>
      <c r="X17" s="24"/>
      <c r="Y17" s="24"/>
      <c r="Z17" s="24"/>
      <c r="AA17" s="24"/>
      <c r="AB17" s="3"/>
      <c r="AC17" s="3"/>
      <c r="AD17" s="3"/>
      <c r="AE17" s="3"/>
      <c r="AF17" s="3"/>
      <c r="AG17" s="3"/>
    </row>
    <row r="18" spans="1:33" x14ac:dyDescent="0.2">
      <c r="A18" s="13" t="s">
        <v>46</v>
      </c>
      <c r="B18" s="241">
        <v>2037.9</v>
      </c>
      <c r="C18" s="241">
        <v>2695.2</v>
      </c>
      <c r="D18" s="267">
        <f t="shared" si="0"/>
        <v>4267.1104877424059</v>
      </c>
      <c r="E18" s="241">
        <v>3033.57</v>
      </c>
      <c r="F18" s="308">
        <v>326.22075000000001</v>
      </c>
      <c r="G18" s="249">
        <v>907.31973774240544</v>
      </c>
      <c r="H18" s="251">
        <v>8971.0387965672653</v>
      </c>
      <c r="I18" s="246">
        <v>2715.3421294917275</v>
      </c>
      <c r="J18" s="246">
        <v>2837.1775786237881</v>
      </c>
      <c r="K18" s="247">
        <v>3962.675948316024</v>
      </c>
      <c r="L18" s="210"/>
      <c r="M18" s="210"/>
      <c r="N18" s="107"/>
      <c r="O18" s="107"/>
      <c r="P18" s="107"/>
      <c r="Q18" s="199"/>
      <c r="R18" s="107"/>
      <c r="S18" s="210"/>
      <c r="T18" s="24"/>
      <c r="U18" s="24"/>
      <c r="V18" s="24"/>
      <c r="W18" s="24"/>
      <c r="X18" s="24"/>
      <c r="Y18" s="24"/>
      <c r="Z18" s="24"/>
      <c r="AA18" s="24"/>
      <c r="AB18" s="3"/>
      <c r="AC18" s="3"/>
      <c r="AD18" s="3"/>
      <c r="AE18" s="3"/>
      <c r="AF18" s="3"/>
      <c r="AG18" s="3"/>
    </row>
    <row r="19" spans="1:33" x14ac:dyDescent="0.2">
      <c r="A19" s="13" t="s">
        <v>47</v>
      </c>
      <c r="B19" s="241">
        <v>4455</v>
      </c>
      <c r="C19" s="241">
        <v>5448.7</v>
      </c>
      <c r="D19" s="267">
        <f t="shared" si="0"/>
        <v>9285.384498930518</v>
      </c>
      <c r="E19" s="241">
        <v>2666.93</v>
      </c>
      <c r="F19" s="308">
        <v>2786.1114199999997</v>
      </c>
      <c r="G19" s="249">
        <v>3832.3430789305185</v>
      </c>
      <c r="H19" s="251">
        <v>17703.475722229035</v>
      </c>
      <c r="I19" s="246">
        <v>5935.9385577730236</v>
      </c>
      <c r="J19" s="246">
        <v>5735.7262810357061</v>
      </c>
      <c r="K19" s="247">
        <v>8622.9240912497353</v>
      </c>
      <c r="L19" s="210"/>
      <c r="M19" s="210"/>
      <c r="N19" s="107"/>
      <c r="O19" s="107"/>
      <c r="P19" s="107"/>
      <c r="Q19" s="199"/>
      <c r="R19" s="107"/>
      <c r="S19" s="210"/>
      <c r="T19" s="24"/>
      <c r="U19" s="24"/>
      <c r="V19" s="24"/>
      <c r="W19" s="24"/>
      <c r="X19" s="24"/>
      <c r="Y19" s="24"/>
      <c r="Z19" s="24"/>
      <c r="AA19" s="24"/>
      <c r="AB19" s="3"/>
      <c r="AC19" s="3"/>
      <c r="AD19" s="3"/>
      <c r="AE19" s="3"/>
      <c r="AF19" s="3"/>
      <c r="AG19" s="3"/>
    </row>
    <row r="20" spans="1:33" x14ac:dyDescent="0.2">
      <c r="A20" s="13" t="s">
        <v>48</v>
      </c>
      <c r="B20" s="241">
        <v>279.60000000000002</v>
      </c>
      <c r="C20" s="241">
        <v>313.7</v>
      </c>
      <c r="D20" s="267">
        <f t="shared" si="0"/>
        <v>597.63563446257558</v>
      </c>
      <c r="E20" s="241">
        <v>443.96</v>
      </c>
      <c r="F20" s="308">
        <v>56.443359999999984</v>
      </c>
      <c r="G20" s="249">
        <v>97.23227446257566</v>
      </c>
      <c r="H20" s="251">
        <v>5444.2366540581152</v>
      </c>
      <c r="I20" s="246">
        <v>372.54510005686592</v>
      </c>
      <c r="J20" s="246">
        <v>330.22506916528727</v>
      </c>
      <c r="K20" s="247">
        <v>554.99766442522912</v>
      </c>
      <c r="L20" s="210"/>
      <c r="M20" s="210"/>
      <c r="N20" s="107"/>
      <c r="O20" s="107"/>
      <c r="P20" s="107"/>
      <c r="Q20" s="199"/>
      <c r="R20" s="107"/>
      <c r="S20" s="210"/>
      <c r="T20" s="24"/>
      <c r="U20" s="24"/>
      <c r="V20" s="24"/>
      <c r="W20" s="24"/>
      <c r="X20" s="24"/>
      <c r="Y20" s="24"/>
      <c r="Z20" s="24"/>
      <c r="AA20" s="24"/>
      <c r="AB20" s="3"/>
      <c r="AC20" s="3"/>
      <c r="AD20" s="3"/>
      <c r="AE20" s="3"/>
      <c r="AF20" s="3"/>
      <c r="AG20" s="3"/>
    </row>
    <row r="21" spans="1:33" x14ac:dyDescent="0.2">
      <c r="A21" s="13" t="s">
        <v>49</v>
      </c>
      <c r="B21" s="241">
        <v>765.4</v>
      </c>
      <c r="C21" s="241">
        <v>959</v>
      </c>
      <c r="D21" s="267">
        <f t="shared" si="0"/>
        <v>1755.4458967102923</v>
      </c>
      <c r="E21" s="241">
        <v>1300.8800000000001</v>
      </c>
      <c r="F21" s="308">
        <v>175.76191000000003</v>
      </c>
      <c r="G21" s="249">
        <v>278.80398671029218</v>
      </c>
      <c r="H21" s="251">
        <v>6614.539612008999</v>
      </c>
      <c r="I21" s="246">
        <v>1019.8355492973002</v>
      </c>
      <c r="J21" s="246">
        <v>1009.5181425869</v>
      </c>
      <c r="K21" s="247">
        <v>1630.2046205380238</v>
      </c>
      <c r="L21" s="210"/>
      <c r="M21" s="210"/>
      <c r="N21" s="107"/>
      <c r="O21" s="107"/>
      <c r="P21" s="107"/>
      <c r="Q21" s="199"/>
      <c r="R21" s="210"/>
      <c r="S21" s="210"/>
      <c r="T21" s="24"/>
      <c r="U21" s="24"/>
      <c r="V21" s="24"/>
      <c r="W21" s="24"/>
      <c r="X21" s="24"/>
      <c r="Y21" s="24"/>
      <c r="Z21" s="24"/>
      <c r="AA21" s="24"/>
      <c r="AB21" s="3"/>
      <c r="AC21" s="3"/>
      <c r="AD21" s="3"/>
      <c r="AE21" s="3"/>
      <c r="AF21" s="3"/>
      <c r="AG21" s="3"/>
    </row>
    <row r="22" spans="1:33" x14ac:dyDescent="0.2">
      <c r="A22" s="13" t="s">
        <v>50</v>
      </c>
      <c r="B22" s="241">
        <f>5904+313</f>
        <v>6217</v>
      </c>
      <c r="C22" s="241">
        <f>8594+250</f>
        <v>8844</v>
      </c>
      <c r="D22" s="267">
        <f t="shared" si="0"/>
        <v>11148.953823544474</v>
      </c>
      <c r="E22" s="241">
        <v>3535.8</v>
      </c>
      <c r="F22" s="308">
        <v>3018.18615</v>
      </c>
      <c r="G22" s="249">
        <v>4594.9676735444737</v>
      </c>
      <c r="H22" s="251">
        <v>24024.81106655276</v>
      </c>
      <c r="I22" s="246">
        <v>8283.6655474017716</v>
      </c>
      <c r="J22" s="246">
        <v>9309.8836840860731</v>
      </c>
      <c r="K22" s="247">
        <v>10353.538136018538</v>
      </c>
      <c r="L22" s="210"/>
      <c r="M22" s="210"/>
      <c r="N22" s="107"/>
      <c r="O22" s="107"/>
      <c r="P22" s="107"/>
      <c r="Q22" s="199"/>
      <c r="R22" s="210"/>
      <c r="S22" s="210"/>
      <c r="T22" s="24"/>
      <c r="U22" s="24"/>
      <c r="V22" s="24"/>
      <c r="W22" s="24"/>
      <c r="X22" s="24"/>
      <c r="Y22" s="24"/>
      <c r="Z22" s="24"/>
      <c r="AA22" s="24"/>
      <c r="AB22" s="3"/>
      <c r="AC22" s="3"/>
      <c r="AD22" s="3"/>
      <c r="AE22" s="3"/>
      <c r="AF22" s="3"/>
      <c r="AG22" s="3"/>
    </row>
    <row r="23" spans="1:33" x14ac:dyDescent="0.2">
      <c r="A23" s="13" t="s">
        <v>51</v>
      </c>
      <c r="B23" s="241">
        <v>420.1</v>
      </c>
      <c r="C23" s="241">
        <v>647.70000000000005</v>
      </c>
      <c r="D23" s="267">
        <f t="shared" si="0"/>
        <v>1341.6389177761212</v>
      </c>
      <c r="E23" s="241">
        <v>599.69000000000005</v>
      </c>
      <c r="F23" s="386">
        <v>164.88557000000003</v>
      </c>
      <c r="G23" s="246">
        <v>577.06334777612096</v>
      </c>
      <c r="H23" s="251">
        <v>5512.4141495002614</v>
      </c>
      <c r="I23" s="246">
        <v>559.7503452571151</v>
      </c>
      <c r="J23" s="246">
        <v>681.81950047292514</v>
      </c>
      <c r="K23" s="247">
        <v>1245.9204621179044</v>
      </c>
      <c r="L23" s="210"/>
      <c r="M23" s="210"/>
      <c r="N23" s="107"/>
      <c r="O23" s="107"/>
      <c r="P23" s="107"/>
      <c r="Q23" s="199"/>
      <c r="R23" s="24"/>
      <c r="S23" s="24"/>
      <c r="T23" s="24"/>
      <c r="U23" s="24"/>
      <c r="V23" s="24"/>
      <c r="W23" s="24"/>
      <c r="X23" s="24"/>
      <c r="Y23" s="24"/>
      <c r="Z23" s="24"/>
      <c r="AA23" s="24"/>
      <c r="AB23" s="3"/>
      <c r="AC23" s="3"/>
      <c r="AD23" s="3"/>
      <c r="AE23" s="3"/>
      <c r="AF23" s="3"/>
      <c r="AG23" s="3"/>
    </row>
    <row r="24" spans="1:33" x14ac:dyDescent="0.2">
      <c r="A24" s="13" t="s">
        <v>52</v>
      </c>
      <c r="B24" s="241">
        <v>1549.1</v>
      </c>
      <c r="C24" s="241">
        <v>2177.9</v>
      </c>
      <c r="D24" s="406">
        <f>E24+F24+G24</f>
        <v>3100.3857407193145</v>
      </c>
      <c r="E24" s="241">
        <v>451.78</v>
      </c>
      <c r="F24" s="386">
        <v>777.8353800000001</v>
      </c>
      <c r="G24" s="246">
        <v>1870.7703607193143</v>
      </c>
      <c r="H24" s="407">
        <v>18542.75511488687</v>
      </c>
      <c r="I24" s="246">
        <v>2064.0544152292237</v>
      </c>
      <c r="J24" s="246">
        <v>2292.6272812721686</v>
      </c>
      <c r="K24" s="247">
        <v>2879.190506208437</v>
      </c>
      <c r="L24" s="210"/>
      <c r="M24" s="210"/>
      <c r="N24" s="107"/>
      <c r="O24" s="107"/>
      <c r="P24" s="107"/>
      <c r="Q24" s="199"/>
      <c r="R24" s="24"/>
      <c r="S24" s="24"/>
      <c r="T24" s="24"/>
      <c r="U24" s="24"/>
      <c r="V24" s="24"/>
      <c r="W24" s="24"/>
      <c r="X24" s="24"/>
      <c r="Y24" s="24"/>
      <c r="Z24" s="24"/>
      <c r="AA24" s="24"/>
      <c r="AB24" s="3"/>
      <c r="AC24" s="3"/>
      <c r="AD24" s="3"/>
      <c r="AE24" s="3"/>
      <c r="AF24" s="3"/>
      <c r="AG24" s="3"/>
    </row>
    <row r="25" spans="1:33" x14ac:dyDescent="0.2">
      <c r="A25" s="14" t="s">
        <v>53</v>
      </c>
      <c r="B25" s="245">
        <v>76.599999999999994</v>
      </c>
      <c r="C25" s="245">
        <v>128.6</v>
      </c>
      <c r="D25" s="406">
        <f>E25+F25+G25</f>
        <v>249.72112708241352</v>
      </c>
      <c r="E25" s="241">
        <v>85.62</v>
      </c>
      <c r="F25" s="386">
        <v>55.650729999999982</v>
      </c>
      <c r="G25" s="246">
        <v>108.45039708241353</v>
      </c>
      <c r="H25" s="407">
        <v>3291.6513159218812</v>
      </c>
      <c r="I25" s="246">
        <v>102.0635002301714</v>
      </c>
      <c r="J25" s="246">
        <v>135.374382832821</v>
      </c>
      <c r="K25" s="247">
        <v>231.9049171373569</v>
      </c>
      <c r="L25" s="210"/>
      <c r="M25" s="210"/>
      <c r="N25" s="107"/>
      <c r="O25" s="201"/>
      <c r="P25" s="107"/>
      <c r="Q25" s="199"/>
      <c r="R25" s="24"/>
      <c r="S25" s="24"/>
      <c r="T25" s="24"/>
      <c r="U25" s="24"/>
      <c r="V25" s="24"/>
      <c r="W25" s="24"/>
      <c r="X25" s="24"/>
      <c r="Y25" s="24"/>
      <c r="Z25" s="24"/>
      <c r="AA25" s="24"/>
      <c r="AB25" s="3"/>
      <c r="AC25" s="3"/>
      <c r="AD25" s="3"/>
      <c r="AE25" s="3"/>
      <c r="AF25" s="3"/>
      <c r="AG25" s="3"/>
    </row>
    <row r="26" spans="1:33" x14ac:dyDescent="0.2">
      <c r="A26" s="14" t="s">
        <v>54</v>
      </c>
      <c r="B26" s="266">
        <v>114.9</v>
      </c>
      <c r="C26" s="245">
        <v>120.5</v>
      </c>
      <c r="D26" s="406">
        <f>F26+G26</f>
        <v>100.80097129405436</v>
      </c>
      <c r="E26" s="242" t="s">
        <v>55</v>
      </c>
      <c r="F26" s="386">
        <v>54.856409999999997</v>
      </c>
      <c r="G26" s="246">
        <v>45.944561294054374</v>
      </c>
      <c r="H26" s="252" t="s">
        <v>55</v>
      </c>
      <c r="I26" s="246">
        <v>153.09525034525714</v>
      </c>
      <c r="J26" s="246">
        <v>126.84769153464177</v>
      </c>
      <c r="K26" s="247">
        <v>93.609384069446762</v>
      </c>
      <c r="L26" s="210"/>
      <c r="M26" s="210"/>
      <c r="N26" s="201"/>
      <c r="O26" s="201"/>
      <c r="P26" s="107"/>
      <c r="Q26" s="199"/>
      <c r="R26" s="24"/>
      <c r="S26" s="24"/>
      <c r="T26" s="24"/>
      <c r="U26" s="24"/>
      <c r="V26" s="24"/>
      <c r="W26" s="24"/>
      <c r="X26" s="24"/>
      <c r="Y26" s="24"/>
      <c r="Z26" s="24"/>
      <c r="AA26" s="24"/>
      <c r="AB26" s="3"/>
      <c r="AC26" s="3"/>
      <c r="AD26" s="3"/>
      <c r="AE26" s="3"/>
      <c r="AF26" s="3"/>
      <c r="AG26" s="3"/>
    </row>
    <row r="27" spans="1:33" x14ac:dyDescent="0.2">
      <c r="A27" s="17" t="s">
        <v>56</v>
      </c>
      <c r="B27" s="59">
        <v>36929</v>
      </c>
      <c r="C27" s="244">
        <v>50748</v>
      </c>
      <c r="D27" s="243">
        <v>72777.143365855256</v>
      </c>
      <c r="E27" s="243">
        <v>32748.2</v>
      </c>
      <c r="F27" s="243">
        <f>SUM(F9:F26)</f>
        <v>14827.906999999996</v>
      </c>
      <c r="G27" s="243">
        <f>SUM(G9:G26)</f>
        <v>25200.700000000004</v>
      </c>
      <c r="H27" s="253">
        <v>12149.047034082376</v>
      </c>
      <c r="I27" s="243">
        <v>49205</v>
      </c>
      <c r="J27" s="243">
        <v>53421.3</v>
      </c>
      <c r="K27" s="248">
        <v>67584.899999999994</v>
      </c>
      <c r="L27" s="210"/>
      <c r="M27" s="210"/>
      <c r="N27" s="107"/>
      <c r="O27" s="107"/>
      <c r="P27" s="107"/>
      <c r="Q27" s="199"/>
      <c r="R27" s="24"/>
      <c r="S27" s="24"/>
      <c r="T27" s="24"/>
      <c r="U27" s="24"/>
      <c r="V27" s="24"/>
      <c r="W27" s="24"/>
      <c r="X27" s="24"/>
      <c r="Y27" s="24"/>
      <c r="Z27" s="24"/>
      <c r="AA27" s="24"/>
      <c r="AB27" s="3"/>
      <c r="AC27" s="3"/>
      <c r="AD27" s="3"/>
      <c r="AE27" s="3"/>
      <c r="AF27" s="3"/>
      <c r="AG27" s="3"/>
    </row>
    <row r="28" spans="1:33" x14ac:dyDescent="0.2">
      <c r="A28" s="58"/>
      <c r="B28" s="32"/>
      <c r="C28" s="32"/>
      <c r="D28" s="32"/>
      <c r="E28" s="32"/>
      <c r="F28" s="32"/>
      <c r="G28" s="32"/>
      <c r="H28" s="299"/>
      <c r="I28" s="377"/>
      <c r="J28" s="377"/>
      <c r="K28" s="299"/>
      <c r="L28" s="210"/>
      <c r="M28" s="210"/>
      <c r="N28" s="199"/>
      <c r="O28" s="199"/>
      <c r="P28" s="199"/>
      <c r="Q28" s="199"/>
      <c r="R28" s="24"/>
      <c r="S28" s="24"/>
      <c r="AA28" s="24"/>
      <c r="AB28" s="3"/>
      <c r="AC28" s="3"/>
      <c r="AD28" s="3"/>
      <c r="AE28" s="3"/>
      <c r="AF28" s="3"/>
      <c r="AG28" s="3"/>
    </row>
    <row r="29" spans="1:33" x14ac:dyDescent="0.2">
      <c r="A29" s="142" t="s">
        <v>208</v>
      </c>
      <c r="B29" s="20"/>
      <c r="C29" s="20"/>
      <c r="D29" s="21"/>
      <c r="E29" s="20"/>
      <c r="F29" s="20"/>
      <c r="G29" s="20"/>
      <c r="H29" s="22"/>
      <c r="I29" s="20"/>
      <c r="J29" s="20"/>
      <c r="K29" s="132"/>
      <c r="L29" s="3"/>
      <c r="M29" s="3"/>
      <c r="N29" s="3"/>
      <c r="O29" s="134"/>
      <c r="P29" s="3"/>
      <c r="Q29" s="3"/>
      <c r="R29" s="24"/>
      <c r="S29" s="24"/>
      <c r="T29" s="24"/>
      <c r="U29" s="24"/>
      <c r="V29" s="24"/>
      <c r="W29" s="24"/>
      <c r="X29" s="24"/>
      <c r="Y29" s="24"/>
      <c r="Z29" s="24"/>
      <c r="AA29" s="24"/>
      <c r="AB29" s="3"/>
      <c r="AC29" s="3"/>
      <c r="AD29" s="3"/>
      <c r="AE29" s="3"/>
      <c r="AF29" s="3"/>
      <c r="AG29" s="3"/>
    </row>
    <row r="30" spans="1:33" x14ac:dyDescent="0.2">
      <c r="A30" s="142" t="s">
        <v>57</v>
      </c>
      <c r="B30" s="20"/>
      <c r="C30" s="20"/>
      <c r="D30" s="21"/>
      <c r="E30" s="20"/>
      <c r="F30" s="20"/>
      <c r="G30" s="20"/>
      <c r="H30" s="22"/>
      <c r="I30" s="20"/>
      <c r="J30" s="20"/>
      <c r="K30" s="132"/>
      <c r="L30" s="3"/>
      <c r="M30" s="3"/>
      <c r="N30" s="3"/>
      <c r="O30" s="134"/>
      <c r="P30" s="3"/>
      <c r="Q30" s="3"/>
      <c r="R30" s="24"/>
      <c r="S30" s="24"/>
      <c r="T30" s="24"/>
      <c r="U30" s="24"/>
      <c r="V30" s="24"/>
      <c r="W30" s="24"/>
      <c r="X30" s="24"/>
      <c r="Y30" s="24"/>
      <c r="Z30" s="24"/>
      <c r="AA30" s="24"/>
      <c r="AB30" s="3"/>
      <c r="AC30" s="3"/>
      <c r="AD30" s="3"/>
      <c r="AE30" s="3"/>
      <c r="AF30" s="3"/>
      <c r="AG30" s="3"/>
    </row>
    <row r="31" spans="1:33" x14ac:dyDescent="0.2">
      <c r="A31" s="39" t="s">
        <v>207</v>
      </c>
      <c r="B31" s="20"/>
      <c r="C31" s="20"/>
      <c r="D31" s="21"/>
      <c r="E31" s="20"/>
      <c r="F31" s="20"/>
      <c r="G31" s="20"/>
      <c r="H31" s="22"/>
      <c r="I31" s="20"/>
      <c r="J31" s="20"/>
      <c r="K31" s="132"/>
      <c r="L31" s="3"/>
      <c r="M31" s="3"/>
      <c r="N31" s="3"/>
      <c r="O31" s="134"/>
      <c r="P31" s="3"/>
      <c r="Q31" s="3"/>
      <c r="R31" s="24"/>
      <c r="S31" s="24"/>
      <c r="T31" s="24"/>
      <c r="U31" s="24"/>
      <c r="V31" s="24"/>
      <c r="W31" s="24"/>
      <c r="X31" s="24"/>
      <c r="Y31" s="24"/>
      <c r="Z31" s="24"/>
      <c r="AA31" s="24"/>
      <c r="AB31" s="3"/>
      <c r="AC31" s="3"/>
      <c r="AD31" s="3"/>
      <c r="AE31" s="3"/>
      <c r="AF31" s="3"/>
      <c r="AG31" s="3"/>
    </row>
    <row r="32" spans="1:33" x14ac:dyDescent="0.2">
      <c r="A32" s="178" t="s">
        <v>201</v>
      </c>
      <c r="B32" s="20"/>
      <c r="C32" s="20"/>
      <c r="D32" s="21"/>
      <c r="E32" s="20"/>
      <c r="F32" s="20"/>
      <c r="G32" s="20"/>
      <c r="H32" s="22"/>
      <c r="I32" s="20"/>
      <c r="J32" s="20"/>
      <c r="K32" s="132"/>
      <c r="L32" s="3"/>
      <c r="M32" s="3"/>
      <c r="N32" s="3"/>
      <c r="O32" s="3"/>
      <c r="P32" s="3"/>
      <c r="Q32" s="3"/>
      <c r="R32" s="24"/>
      <c r="S32" s="24"/>
      <c r="T32" s="24"/>
      <c r="U32" s="24"/>
      <c r="V32" s="24"/>
      <c r="W32" s="24"/>
      <c r="X32" s="24"/>
      <c r="Y32" s="24"/>
      <c r="Z32" s="24"/>
      <c r="AA32" s="24"/>
      <c r="AB32" s="3"/>
      <c r="AC32" s="3"/>
      <c r="AD32" s="3"/>
      <c r="AE32" s="3"/>
      <c r="AF32" s="3"/>
      <c r="AG32" s="3"/>
    </row>
    <row r="33" spans="1:33" x14ac:dyDescent="0.2">
      <c r="A33" s="23" t="s">
        <v>58</v>
      </c>
      <c r="B33" s="23"/>
      <c r="C33" s="23"/>
      <c r="D33" s="24"/>
      <c r="E33" s="25"/>
      <c r="F33" s="26"/>
      <c r="G33" s="26"/>
      <c r="H33" s="27"/>
      <c r="I33" s="23"/>
      <c r="J33" s="23"/>
      <c r="K33" s="3"/>
      <c r="L33" s="3"/>
      <c r="M33" s="3"/>
      <c r="N33" s="3"/>
      <c r="O33" s="3"/>
      <c r="P33" s="3"/>
      <c r="Q33" s="3"/>
      <c r="R33" s="24"/>
      <c r="S33" s="24"/>
      <c r="T33" s="24"/>
      <c r="U33" s="24"/>
      <c r="V33" s="24"/>
      <c r="W33" s="24"/>
      <c r="X33" s="24"/>
      <c r="Y33" s="24"/>
      <c r="Z33" s="24"/>
      <c r="AA33" s="24"/>
      <c r="AB33" s="3"/>
      <c r="AC33" s="3"/>
      <c r="AD33" s="3"/>
      <c r="AE33" s="3"/>
      <c r="AF33" s="3"/>
      <c r="AG33" s="3"/>
    </row>
    <row r="34" spans="1:33" x14ac:dyDescent="0.2">
      <c r="K34" s="3"/>
      <c r="L34" s="3"/>
      <c r="M34" s="3"/>
      <c r="N34" s="3"/>
      <c r="O34" s="3"/>
      <c r="P34" s="3"/>
      <c r="Q34" s="3"/>
      <c r="R34" s="24"/>
      <c r="S34" s="24"/>
      <c r="T34" s="24"/>
      <c r="U34" s="24"/>
      <c r="V34" s="24"/>
      <c r="W34" s="24"/>
      <c r="X34" s="24"/>
      <c r="Y34" s="24"/>
      <c r="Z34" s="24"/>
      <c r="AA34" s="24"/>
      <c r="AB34" s="3"/>
      <c r="AC34" s="3"/>
      <c r="AD34" s="3"/>
      <c r="AE34" s="3"/>
      <c r="AF34" s="3"/>
      <c r="AG34" s="3"/>
    </row>
  </sheetData>
  <sortState xmlns:xlrd2="http://schemas.microsoft.com/office/spreadsheetml/2017/richdata2" ref="J37:N57">
    <sortCondition ref="N37:N57"/>
  </sortState>
  <mergeCells count="3">
    <mergeCell ref="B5:C5"/>
    <mergeCell ref="D5:H5"/>
    <mergeCell ref="I5:K5"/>
  </mergeCells>
  <pageMargins left="0.47244094488188981" right="0.27559055118110237" top="0.98425196850393704" bottom="0.98425196850393704" header="0.51181102362204722" footer="0.51181102362204722"/>
  <pageSetup paperSize="9" scale="9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4457B-D35B-4F6D-B632-FE6135FCFD4B}">
  <sheetPr>
    <pageSetUpPr fitToPage="1"/>
  </sheetPr>
  <dimension ref="A1:P30"/>
  <sheetViews>
    <sheetView showRuler="0" zoomScaleNormal="100" zoomScaleSheetLayoutView="110" workbookViewId="0">
      <selection activeCell="A28" sqref="A28"/>
    </sheetView>
  </sheetViews>
  <sheetFormatPr baseColWidth="10" defaultColWidth="9.140625" defaultRowHeight="11.25" x14ac:dyDescent="0.2"/>
  <cols>
    <col min="1" max="1" width="19.42578125" style="313" customWidth="1"/>
    <col min="2" max="2" width="11.42578125" style="313" customWidth="1"/>
    <col min="3" max="9" width="10.85546875" style="313" customWidth="1"/>
    <col min="10" max="16" width="9.28515625" style="313" customWidth="1"/>
    <col min="17" max="16384" width="9.140625" style="313"/>
  </cols>
  <sheetData>
    <row r="1" spans="1:15" ht="12" x14ac:dyDescent="0.2">
      <c r="A1" s="1" t="s">
        <v>59</v>
      </c>
    </row>
    <row r="2" spans="1:15" s="315" customFormat="1" ht="18" x14ac:dyDescent="0.25">
      <c r="A2" s="4" t="s">
        <v>60</v>
      </c>
      <c r="B2" s="314"/>
      <c r="C2" s="314"/>
      <c r="D2" s="314"/>
      <c r="E2" s="314"/>
      <c r="F2" s="314"/>
      <c r="G2" s="314"/>
      <c r="H2" s="314"/>
      <c r="I2" s="314"/>
    </row>
    <row r="3" spans="1:15" s="315" customFormat="1" ht="15.75" x14ac:dyDescent="0.25">
      <c r="A3" s="8" t="s">
        <v>61</v>
      </c>
      <c r="B3" s="314"/>
      <c r="C3" s="314"/>
      <c r="D3" s="314"/>
      <c r="E3" s="314"/>
      <c r="F3" s="314"/>
      <c r="G3" s="314"/>
      <c r="H3" s="314"/>
      <c r="I3" s="314"/>
    </row>
    <row r="4" spans="1:15" ht="12.75" x14ac:dyDescent="0.2">
      <c r="A4" s="316"/>
      <c r="B4" s="316"/>
      <c r="C4" s="316"/>
      <c r="D4" s="316"/>
      <c r="E4" s="316"/>
      <c r="F4" s="316"/>
      <c r="G4" s="316"/>
      <c r="H4" s="316"/>
      <c r="I4" s="316"/>
      <c r="J4" s="317"/>
    </row>
    <row r="5" spans="1:15" ht="14.25" x14ac:dyDescent="0.2">
      <c r="A5" s="191"/>
      <c r="B5" s="318" t="s">
        <v>56</v>
      </c>
      <c r="C5" s="415" t="s">
        <v>62</v>
      </c>
      <c r="D5" s="416"/>
      <c r="E5" s="415" t="s">
        <v>63</v>
      </c>
      <c r="F5" s="416"/>
      <c r="G5" s="415" t="s">
        <v>64</v>
      </c>
      <c r="H5" s="416"/>
      <c r="I5" s="415" t="s">
        <v>65</v>
      </c>
      <c r="J5" s="417"/>
    </row>
    <row r="6" spans="1:15" ht="14.25" x14ac:dyDescent="0.2">
      <c r="A6" s="192" t="s">
        <v>34</v>
      </c>
      <c r="B6" s="318" t="s">
        <v>66</v>
      </c>
      <c r="C6" s="318" t="s">
        <v>66</v>
      </c>
      <c r="D6" s="318" t="s">
        <v>67</v>
      </c>
      <c r="E6" s="318" t="s">
        <v>66</v>
      </c>
      <c r="F6" s="318" t="s">
        <v>67</v>
      </c>
      <c r="G6" s="318" t="s">
        <v>66</v>
      </c>
      <c r="H6" s="318" t="s">
        <v>67</v>
      </c>
      <c r="I6" s="318" t="s">
        <v>66</v>
      </c>
      <c r="J6" s="319" t="s">
        <v>67</v>
      </c>
    </row>
    <row r="7" spans="1:15" ht="12.75" x14ac:dyDescent="0.2">
      <c r="A7" s="193" t="s">
        <v>37</v>
      </c>
      <c r="B7" s="320">
        <v>1340.9124999999999</v>
      </c>
      <c r="C7" s="320">
        <v>651.00300000000004</v>
      </c>
      <c r="D7" s="320">
        <v>48.549252840882609</v>
      </c>
      <c r="E7" s="320">
        <v>400.4</v>
      </c>
      <c r="F7" s="320">
        <v>29.860263067127796</v>
      </c>
      <c r="G7" s="320">
        <v>95.067999999999998</v>
      </c>
      <c r="H7" s="320">
        <v>7.0897989242400232</v>
      </c>
      <c r="I7" s="321">
        <v>194.44149999999999</v>
      </c>
      <c r="J7" s="321">
        <v>14.500685167749575</v>
      </c>
      <c r="K7" s="57"/>
      <c r="L7" s="322"/>
      <c r="M7" s="322"/>
      <c r="N7" s="322"/>
      <c r="O7" s="322"/>
    </row>
    <row r="8" spans="1:15" ht="12.75" x14ac:dyDescent="0.2">
      <c r="A8" s="323" t="s">
        <v>38</v>
      </c>
      <c r="B8" s="324">
        <v>9510.8748100000012</v>
      </c>
      <c r="C8" s="324">
        <v>3942.4028400000002</v>
      </c>
      <c r="D8" s="324">
        <v>41.451527002067643</v>
      </c>
      <c r="E8" s="324">
        <v>3456.6000000000004</v>
      </c>
      <c r="F8" s="324">
        <v>36.343659958236799</v>
      </c>
      <c r="G8" s="324">
        <v>261.27814999999998</v>
      </c>
      <c r="H8" s="324">
        <v>2.7471516050793223</v>
      </c>
      <c r="I8" s="325">
        <v>1850.5938200000001</v>
      </c>
      <c r="J8" s="325">
        <v>19.457661434616234</v>
      </c>
      <c r="K8" s="57"/>
      <c r="L8" s="322"/>
      <c r="M8" s="322"/>
      <c r="N8" s="322"/>
      <c r="O8" s="322"/>
    </row>
    <row r="9" spans="1:15" ht="12.75" x14ac:dyDescent="0.2">
      <c r="A9" s="323" t="s">
        <v>39</v>
      </c>
      <c r="B9" s="324">
        <v>19983.23864</v>
      </c>
      <c r="C9" s="324">
        <v>7277.6661599999998</v>
      </c>
      <c r="D9" s="324">
        <v>36.418852274688142</v>
      </c>
      <c r="E9" s="324">
        <v>10046.799999999999</v>
      </c>
      <c r="F9" s="324">
        <v>50.276134819756123</v>
      </c>
      <c r="G9" s="324">
        <v>1328.8516500000003</v>
      </c>
      <c r="H9" s="324">
        <v>6.6498312607850645</v>
      </c>
      <c r="I9" s="325">
        <v>1329.92083</v>
      </c>
      <c r="J9" s="325">
        <v>6.6551816447706704</v>
      </c>
      <c r="K9" s="57"/>
      <c r="L9" s="322"/>
      <c r="M9" s="322"/>
      <c r="N9" s="322"/>
      <c r="O9" s="322"/>
    </row>
    <row r="10" spans="1:15" ht="12.75" x14ac:dyDescent="0.2">
      <c r="A10" s="323" t="s">
        <v>40</v>
      </c>
      <c r="B10" s="324">
        <v>457.79809999999998</v>
      </c>
      <c r="C10" s="324">
        <v>105.66244</v>
      </c>
      <c r="D10" s="324">
        <v>23.080576350142127</v>
      </c>
      <c r="E10" s="324">
        <v>317.7</v>
      </c>
      <c r="F10" s="324">
        <v>69.397404663758977</v>
      </c>
      <c r="G10" s="324">
        <v>16.206939999999999</v>
      </c>
      <c r="H10" s="324">
        <v>3.5401938103281774</v>
      </c>
      <c r="I10" s="325">
        <v>18.228720000000003</v>
      </c>
      <c r="J10" s="325">
        <v>3.9818251757707173</v>
      </c>
      <c r="K10" s="57"/>
      <c r="L10" s="322"/>
      <c r="M10" s="322"/>
      <c r="N10" s="322"/>
      <c r="O10" s="322"/>
    </row>
    <row r="11" spans="1:15" ht="12.75" x14ac:dyDescent="0.2">
      <c r="A11" s="323" t="s">
        <v>41</v>
      </c>
      <c r="B11" s="324">
        <v>985.17208999999991</v>
      </c>
      <c r="C11" s="324">
        <v>392.87090000000001</v>
      </c>
      <c r="D11" s="324">
        <v>39.878403376206087</v>
      </c>
      <c r="E11" s="324">
        <v>380.9</v>
      </c>
      <c r="F11" s="324">
        <v>38.663295871485765</v>
      </c>
      <c r="G11" s="324">
        <v>60.255279999999999</v>
      </c>
      <c r="H11" s="324">
        <v>6.1162187410323412</v>
      </c>
      <c r="I11" s="325">
        <v>151.14590999999999</v>
      </c>
      <c r="J11" s="325">
        <v>15.342082011275817</v>
      </c>
      <c r="K11" s="57"/>
      <c r="L11" s="322"/>
      <c r="M11" s="322"/>
      <c r="N11" s="322"/>
      <c r="O11" s="322"/>
    </row>
    <row r="12" spans="1:15" ht="12.75" x14ac:dyDescent="0.2">
      <c r="A12" s="323" t="s">
        <v>42</v>
      </c>
      <c r="B12" s="324">
        <v>2586.4713000000002</v>
      </c>
      <c r="C12" s="324">
        <v>1752.1254000000001</v>
      </c>
      <c r="D12" s="324">
        <v>67.741923136746195</v>
      </c>
      <c r="E12" s="324">
        <v>416.70000000000005</v>
      </c>
      <c r="F12" s="324">
        <v>16.110752901066409</v>
      </c>
      <c r="G12" s="324">
        <v>95.53</v>
      </c>
      <c r="H12" s="324">
        <v>3.6934490632082402</v>
      </c>
      <c r="I12" s="325">
        <v>322.11590000000001</v>
      </c>
      <c r="J12" s="325">
        <v>12.453874898979162</v>
      </c>
      <c r="K12" s="57"/>
      <c r="L12" s="322"/>
      <c r="M12" s="322"/>
      <c r="N12" s="322"/>
      <c r="O12" s="322"/>
    </row>
    <row r="13" spans="1:15" ht="12.75" x14ac:dyDescent="0.2">
      <c r="A13" s="323" t="s">
        <v>43</v>
      </c>
      <c r="B13" s="324">
        <v>1685.8886400000004</v>
      </c>
      <c r="C13" s="324">
        <v>1173.9681100000003</v>
      </c>
      <c r="D13" s="324">
        <v>69.634973636218348</v>
      </c>
      <c r="E13" s="324">
        <v>347</v>
      </c>
      <c r="F13" s="324">
        <v>20.582616892180962</v>
      </c>
      <c r="G13" s="324">
        <v>99.473609999999994</v>
      </c>
      <c r="H13" s="324">
        <v>5.9003665864905512</v>
      </c>
      <c r="I13" s="325">
        <v>65.446920000000006</v>
      </c>
      <c r="J13" s="325">
        <v>3.8820428851101334</v>
      </c>
      <c r="K13" s="57"/>
      <c r="L13" s="322"/>
      <c r="M13" s="322"/>
      <c r="N13" s="322"/>
      <c r="O13" s="322"/>
    </row>
    <row r="14" spans="1:15" ht="12.75" x14ac:dyDescent="0.2">
      <c r="A14" s="323" t="s">
        <v>44</v>
      </c>
      <c r="B14" s="324">
        <v>1198.9904000000001</v>
      </c>
      <c r="C14" s="324">
        <v>747.56940000000009</v>
      </c>
      <c r="D14" s="324">
        <v>62.349907055135724</v>
      </c>
      <c r="E14" s="324">
        <v>330.3</v>
      </c>
      <c r="F14" s="324">
        <v>27.548177199750722</v>
      </c>
      <c r="G14" s="324">
        <v>50.150999999999996</v>
      </c>
      <c r="H14" s="324">
        <v>4.18276910307205</v>
      </c>
      <c r="I14" s="325">
        <v>70.970000000000013</v>
      </c>
      <c r="J14" s="325">
        <v>5.9191466420415049</v>
      </c>
      <c r="K14" s="57"/>
      <c r="L14" s="322"/>
      <c r="M14" s="322"/>
      <c r="N14" s="322"/>
      <c r="O14" s="322"/>
    </row>
    <row r="15" spans="1:15" ht="12.75" x14ac:dyDescent="0.2">
      <c r="A15" s="323" t="s">
        <v>45</v>
      </c>
      <c r="B15" s="324">
        <v>1747.7178200000001</v>
      </c>
      <c r="C15" s="324">
        <v>679.74599000000012</v>
      </c>
      <c r="D15" s="324">
        <v>38.89334892746016</v>
      </c>
      <c r="E15" s="324">
        <v>747.59999999999991</v>
      </c>
      <c r="F15" s="324">
        <v>42.775784022159819</v>
      </c>
      <c r="G15" s="324">
        <v>96.129229999999993</v>
      </c>
      <c r="H15" s="324">
        <v>5.5002717772826735</v>
      </c>
      <c r="I15" s="325">
        <v>224.24260000000001</v>
      </c>
      <c r="J15" s="325">
        <v>12.830595273097348</v>
      </c>
      <c r="K15" s="57"/>
      <c r="L15" s="322"/>
      <c r="M15" s="322"/>
      <c r="N15" s="322"/>
      <c r="O15" s="322"/>
    </row>
    <row r="16" spans="1:15" ht="12.75" x14ac:dyDescent="0.2">
      <c r="A16" s="323" t="s">
        <v>46</v>
      </c>
      <c r="B16" s="324">
        <v>3973.5163800000005</v>
      </c>
      <c r="C16" s="324">
        <v>2266.5678400000002</v>
      </c>
      <c r="D16" s="324">
        <v>57.04186476764945</v>
      </c>
      <c r="E16" s="324">
        <v>1058.8000000000002</v>
      </c>
      <c r="F16" s="324">
        <v>26.646423438173922</v>
      </c>
      <c r="G16" s="324">
        <v>279.4409</v>
      </c>
      <c r="H16" s="324">
        <v>7.0325845743713771</v>
      </c>
      <c r="I16" s="325">
        <v>368.70764000000003</v>
      </c>
      <c r="J16" s="325">
        <v>9.279127219805245</v>
      </c>
      <c r="K16" s="57"/>
      <c r="L16" s="322"/>
      <c r="M16" s="322"/>
      <c r="N16" s="322"/>
      <c r="O16" s="322"/>
    </row>
    <row r="17" spans="1:16" ht="12.75" x14ac:dyDescent="0.2">
      <c r="A17" s="323" t="s">
        <v>47</v>
      </c>
      <c r="B17" s="324">
        <v>8361.2909299999992</v>
      </c>
      <c r="C17" s="324">
        <v>2276.05242</v>
      </c>
      <c r="D17" s="324">
        <v>27.221303971538763</v>
      </c>
      <c r="E17" s="324">
        <v>5168</v>
      </c>
      <c r="F17" s="324">
        <v>61.808637485120975</v>
      </c>
      <c r="G17" s="324">
        <v>422.58760999999993</v>
      </c>
      <c r="H17" s="324">
        <v>5.05409527712726</v>
      </c>
      <c r="I17" s="325">
        <v>494.65089999999998</v>
      </c>
      <c r="J17" s="325">
        <v>5.9159632662130086</v>
      </c>
      <c r="K17" s="57"/>
      <c r="L17" s="322"/>
      <c r="M17" s="322"/>
      <c r="N17" s="322"/>
      <c r="O17" s="322"/>
    </row>
    <row r="18" spans="1:16" ht="12.75" x14ac:dyDescent="0.2">
      <c r="A18" s="323" t="s">
        <v>48</v>
      </c>
      <c r="B18" s="324">
        <v>622.33063000000004</v>
      </c>
      <c r="C18" s="324">
        <v>409.42307000000005</v>
      </c>
      <c r="D18" s="324">
        <v>65.788674100775026</v>
      </c>
      <c r="E18" s="324">
        <v>163.30000000000001</v>
      </c>
      <c r="F18" s="324">
        <v>26.240071133892286</v>
      </c>
      <c r="G18" s="324">
        <v>42.910970000000006</v>
      </c>
      <c r="H18" s="324">
        <v>6.8952045635291972</v>
      </c>
      <c r="I18" s="325">
        <v>6.6965900000000005</v>
      </c>
      <c r="J18" s="325">
        <v>1.0760502018035012</v>
      </c>
      <c r="K18" s="57"/>
      <c r="L18" s="322"/>
      <c r="M18" s="322"/>
      <c r="N18" s="322"/>
      <c r="O18" s="322"/>
    </row>
    <row r="19" spans="1:16" ht="12.75" x14ac:dyDescent="0.2">
      <c r="A19" s="323" t="s">
        <v>49</v>
      </c>
      <c r="B19" s="324">
        <v>1751.79528</v>
      </c>
      <c r="C19" s="324">
        <v>1139.75821</v>
      </c>
      <c r="D19" s="324">
        <v>65.062294836186567</v>
      </c>
      <c r="E19" s="324">
        <v>449.9</v>
      </c>
      <c r="F19" s="324">
        <v>25.68222469465724</v>
      </c>
      <c r="G19" s="324">
        <v>121.20108</v>
      </c>
      <c r="H19" s="324">
        <v>6.9186783058349146</v>
      </c>
      <c r="I19" s="325">
        <v>40.935990000000004</v>
      </c>
      <c r="J19" s="325">
        <v>2.3368021633212761</v>
      </c>
      <c r="K19" s="57"/>
      <c r="L19" s="322"/>
      <c r="M19" s="322"/>
      <c r="N19" s="322"/>
      <c r="O19" s="322"/>
    </row>
    <row r="20" spans="1:16" ht="12.75" x14ac:dyDescent="0.2">
      <c r="A20" s="323" t="s">
        <v>50</v>
      </c>
      <c r="B20" s="324">
        <v>10925.144710000002</v>
      </c>
      <c r="C20" s="324">
        <v>4263.9043300000003</v>
      </c>
      <c r="D20" s="324">
        <v>39.028355625323329</v>
      </c>
      <c r="E20" s="324">
        <v>5395.2000000000007</v>
      </c>
      <c r="F20" s="324">
        <v>49.383327573333347</v>
      </c>
      <c r="G20" s="324">
        <v>475.14837000000011</v>
      </c>
      <c r="H20" s="324">
        <v>4.3491265572444764</v>
      </c>
      <c r="I20" s="325">
        <v>790.89201000000003</v>
      </c>
      <c r="J20" s="325">
        <v>7.2391902440988334</v>
      </c>
      <c r="K20" s="57"/>
      <c r="L20" s="322"/>
      <c r="M20" s="322"/>
      <c r="N20" s="322"/>
      <c r="O20" s="322"/>
    </row>
    <row r="21" spans="1:16" ht="12.75" x14ac:dyDescent="0.2">
      <c r="A21" s="323" t="s">
        <v>51</v>
      </c>
      <c r="B21" s="324">
        <v>1154.6809799999999</v>
      </c>
      <c r="C21" s="324">
        <v>482.32576</v>
      </c>
      <c r="D21" s="324">
        <v>41.771343631207998</v>
      </c>
      <c r="E21" s="324">
        <v>594.09999999999991</v>
      </c>
      <c r="F21" s="324">
        <v>51.451440726078289</v>
      </c>
      <c r="G21" s="324">
        <v>59.400939999999999</v>
      </c>
      <c r="H21" s="324">
        <v>5.1443594403018578</v>
      </c>
      <c r="I21" s="325">
        <v>18.854280000000003</v>
      </c>
      <c r="J21" s="325">
        <v>1.6328562024118563</v>
      </c>
      <c r="K21" s="57"/>
      <c r="L21" s="322"/>
      <c r="M21" s="322"/>
      <c r="N21" s="322"/>
      <c r="O21" s="322"/>
    </row>
    <row r="22" spans="1:16" ht="12.75" x14ac:dyDescent="0.2">
      <c r="A22" s="323" t="s">
        <v>52</v>
      </c>
      <c r="B22" s="324">
        <v>3230.2102500000001</v>
      </c>
      <c r="C22" s="324">
        <v>412.78603999999996</v>
      </c>
      <c r="D22" s="324">
        <v>12.778921743561428</v>
      </c>
      <c r="E22" s="324">
        <v>2549.3000000000002</v>
      </c>
      <c r="F22" s="324">
        <v>78.920559427981502</v>
      </c>
      <c r="G22" s="324">
        <v>97.850220000000022</v>
      </c>
      <c r="H22" s="324">
        <v>3.0292213951088791</v>
      </c>
      <c r="I22" s="325">
        <v>170.27399</v>
      </c>
      <c r="J22" s="325">
        <v>5.2712974333481846</v>
      </c>
      <c r="K22" s="57"/>
      <c r="L22" s="322"/>
      <c r="M22" s="322"/>
      <c r="N22" s="322"/>
      <c r="O22" s="322"/>
    </row>
    <row r="23" spans="1:16" s="315" customFormat="1" ht="12.75" x14ac:dyDescent="0.2">
      <c r="A23" s="323" t="s">
        <v>53</v>
      </c>
      <c r="B23" s="324">
        <v>236.39514</v>
      </c>
      <c r="C23" s="324">
        <v>70.220169999999996</v>
      </c>
      <c r="D23" s="324">
        <v>29.704574298777885</v>
      </c>
      <c r="E23" s="324">
        <v>148.69999999999999</v>
      </c>
      <c r="F23" s="324">
        <v>62.903154438792605</v>
      </c>
      <c r="G23" s="324">
        <v>14.177030000000002</v>
      </c>
      <c r="H23" s="324">
        <v>5.9971748996193419</v>
      </c>
      <c r="I23" s="325">
        <v>3.2979400000000005</v>
      </c>
      <c r="J23" s="325">
        <v>1.3950963628101662</v>
      </c>
      <c r="K23" s="57"/>
      <c r="L23" s="322"/>
      <c r="M23" s="322"/>
      <c r="N23" s="322"/>
      <c r="O23" s="322"/>
    </row>
    <row r="24" spans="1:16" s="315" customFormat="1" ht="12.75" x14ac:dyDescent="0.2">
      <c r="A24" s="323" t="s">
        <v>54</v>
      </c>
      <c r="B24" s="324">
        <v>113.56272000000001</v>
      </c>
      <c r="C24" s="324">
        <v>2.9454400000000005</v>
      </c>
      <c r="D24" s="324">
        <v>2.593668062899515</v>
      </c>
      <c r="E24" s="324">
        <v>107</v>
      </c>
      <c r="F24" s="324">
        <v>94.221061277855966</v>
      </c>
      <c r="G24" s="324">
        <v>0.60589999999999999</v>
      </c>
      <c r="H24" s="324">
        <v>0.53353776661918628</v>
      </c>
      <c r="I24" s="325">
        <v>3.0113799999999999</v>
      </c>
      <c r="J24" s="325">
        <v>2.6517328926253261</v>
      </c>
      <c r="K24" s="57"/>
      <c r="L24" s="322"/>
      <c r="M24" s="322"/>
      <c r="N24" s="322"/>
      <c r="O24" s="322"/>
    </row>
    <row r="25" spans="1:16" ht="12.75" x14ac:dyDescent="0.2">
      <c r="A25" s="326" t="s">
        <v>56</v>
      </c>
      <c r="B25" s="327">
        <v>69176</v>
      </c>
      <c r="C25" s="327">
        <v>27435</v>
      </c>
      <c r="D25" s="327">
        <v>39.659708569446053</v>
      </c>
      <c r="E25" s="327">
        <v>32076</v>
      </c>
      <c r="F25" s="327">
        <v>46.36868278015497</v>
      </c>
      <c r="G25" s="327">
        <v>3547</v>
      </c>
      <c r="H25" s="327">
        <v>5.1275008673528388</v>
      </c>
      <c r="I25" s="327">
        <v>6118</v>
      </c>
      <c r="J25" s="328">
        <v>8.8441077830461428</v>
      </c>
      <c r="K25" s="58"/>
      <c r="L25" s="329"/>
      <c r="M25" s="329"/>
      <c r="N25" s="329"/>
      <c r="O25" s="329"/>
      <c r="P25" s="315"/>
    </row>
    <row r="26" spans="1:16" ht="12.75" x14ac:dyDescent="0.2">
      <c r="A26" s="314"/>
      <c r="B26" s="330"/>
      <c r="C26" s="330"/>
      <c r="D26" s="330"/>
      <c r="E26" s="330"/>
      <c r="F26" s="330"/>
      <c r="G26" s="330"/>
      <c r="H26" s="330"/>
      <c r="I26" s="330"/>
      <c r="J26" s="331"/>
    </row>
    <row r="27" spans="1:16" ht="12.75" x14ac:dyDescent="0.2">
      <c r="A27" s="332" t="s">
        <v>202</v>
      </c>
      <c r="B27" s="330"/>
      <c r="C27" s="330"/>
      <c r="D27" s="330"/>
      <c r="E27" s="330"/>
      <c r="F27" s="330"/>
      <c r="G27" s="330"/>
      <c r="H27" s="330"/>
      <c r="I27" s="330"/>
      <c r="J27" s="331"/>
    </row>
    <row r="28" spans="1:16" ht="12.75" x14ac:dyDescent="0.2">
      <c r="A28" s="332" t="s">
        <v>201</v>
      </c>
      <c r="B28" s="330"/>
      <c r="C28" s="330"/>
      <c r="D28" s="330"/>
      <c r="E28" s="330"/>
      <c r="F28" s="330"/>
      <c r="G28" s="330"/>
      <c r="H28" s="330"/>
      <c r="I28" s="330"/>
      <c r="J28" s="331"/>
    </row>
    <row r="29" spans="1:16" x14ac:dyDescent="0.2">
      <c r="A29" s="418" t="s">
        <v>68</v>
      </c>
      <c r="B29" s="418"/>
      <c r="C29" s="418"/>
      <c r="D29" s="418"/>
      <c r="E29" s="418"/>
      <c r="F29" s="418"/>
      <c r="G29" s="418"/>
      <c r="H29" s="402"/>
    </row>
    <row r="30" spans="1:16" x14ac:dyDescent="0.2">
      <c r="A30" s="176" t="s">
        <v>58</v>
      </c>
    </row>
  </sheetData>
  <mergeCells count="5">
    <mergeCell ref="C5:D5"/>
    <mergeCell ref="E5:F5"/>
    <mergeCell ref="G5:H5"/>
    <mergeCell ref="I5:J5"/>
    <mergeCell ref="A29:G29"/>
  </mergeCells>
  <pageMargins left="0.78740157499999996" right="0.78740157499999996" top="0.984251969" bottom="0.984251969"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
  <sheetViews>
    <sheetView showGridLines="0" workbookViewId="0">
      <selection activeCell="A29" sqref="A29"/>
    </sheetView>
  </sheetViews>
  <sheetFormatPr baseColWidth="10" defaultColWidth="11.42578125" defaultRowHeight="12.75" x14ac:dyDescent="0.2"/>
  <cols>
    <col min="1" max="1" width="20.5703125" customWidth="1"/>
    <col min="2" max="2" width="14.7109375" customWidth="1"/>
    <col min="3" max="3" width="11.5703125" customWidth="1"/>
    <col min="4" max="4" width="8.28515625" bestFit="1" customWidth="1"/>
    <col min="5" max="5" width="11.5703125" customWidth="1"/>
    <col min="6" max="6" width="8.28515625" bestFit="1" customWidth="1"/>
    <col min="7" max="7" width="11.5703125" customWidth="1"/>
    <col min="8" max="8" width="8.28515625" bestFit="1" customWidth="1"/>
  </cols>
  <sheetData>
    <row r="1" spans="1:10" x14ac:dyDescent="0.2">
      <c r="A1" s="1" t="s">
        <v>59</v>
      </c>
      <c r="B1" s="2"/>
      <c r="C1" s="2"/>
      <c r="D1" s="2"/>
      <c r="E1" s="2"/>
      <c r="F1" s="2"/>
      <c r="G1" s="2"/>
      <c r="H1" s="2"/>
      <c r="I1" s="210"/>
      <c r="J1" s="210"/>
    </row>
    <row r="2" spans="1:10" ht="18" x14ac:dyDescent="0.25">
      <c r="A2" s="4" t="s">
        <v>69</v>
      </c>
      <c r="B2" s="2"/>
      <c r="C2" s="2"/>
      <c r="D2" s="2"/>
      <c r="E2" s="2"/>
      <c r="F2" s="2"/>
      <c r="G2" s="2"/>
      <c r="H2" s="5"/>
      <c r="I2" s="210"/>
      <c r="J2" s="210"/>
    </row>
    <row r="3" spans="1:10" ht="18.75" x14ac:dyDescent="0.25">
      <c r="A3" s="8" t="s">
        <v>198</v>
      </c>
      <c r="B3" s="8"/>
      <c r="C3" s="8"/>
      <c r="D3" s="8"/>
      <c r="E3" s="8"/>
      <c r="F3" s="8"/>
      <c r="G3" s="8"/>
      <c r="H3" s="8"/>
      <c r="I3" s="210"/>
      <c r="J3" s="210"/>
    </row>
    <row r="4" spans="1:10" ht="15.75" x14ac:dyDescent="0.25">
      <c r="A4" s="8"/>
      <c r="B4" s="8"/>
      <c r="C4" s="8"/>
      <c r="D4" s="8"/>
      <c r="E4" s="8"/>
      <c r="F4" s="8"/>
      <c r="G4" s="8"/>
      <c r="H4" s="8"/>
      <c r="I4" s="210"/>
      <c r="J4" s="210"/>
    </row>
    <row r="5" spans="1:10" ht="15.75" customHeight="1" x14ac:dyDescent="0.2">
      <c r="A5" s="333"/>
      <c r="B5" s="334" t="s">
        <v>70</v>
      </c>
      <c r="C5" s="419" t="s">
        <v>62</v>
      </c>
      <c r="D5" s="420"/>
      <c r="E5" s="419" t="s">
        <v>71</v>
      </c>
      <c r="F5" s="420"/>
      <c r="G5" s="419" t="s">
        <v>72</v>
      </c>
      <c r="H5" s="421"/>
      <c r="I5" s="210"/>
      <c r="J5" s="210"/>
    </row>
    <row r="6" spans="1:10" ht="13.5" customHeight="1" x14ac:dyDescent="0.2">
      <c r="A6" s="335"/>
      <c r="B6" s="336" t="s">
        <v>73</v>
      </c>
      <c r="C6" s="337"/>
      <c r="D6" s="338"/>
      <c r="E6" s="337"/>
      <c r="F6" s="338"/>
      <c r="G6" s="422"/>
      <c r="H6" s="423"/>
      <c r="I6" s="210"/>
      <c r="J6" s="210"/>
    </row>
    <row r="7" spans="1:10" ht="13.5" customHeight="1" x14ac:dyDescent="0.2">
      <c r="A7" s="339" t="s">
        <v>34</v>
      </c>
      <c r="B7" s="340"/>
      <c r="C7" s="340" t="s">
        <v>35</v>
      </c>
      <c r="D7" s="340" t="s">
        <v>67</v>
      </c>
      <c r="E7" s="340" t="s">
        <v>35</v>
      </c>
      <c r="F7" s="340" t="s">
        <v>67</v>
      </c>
      <c r="G7" s="341" t="s">
        <v>35</v>
      </c>
      <c r="H7" s="341" t="s">
        <v>67</v>
      </c>
      <c r="I7" s="210"/>
      <c r="J7" s="210"/>
    </row>
    <row r="8" spans="1:10" x14ac:dyDescent="0.2">
      <c r="A8" s="323" t="s">
        <v>37</v>
      </c>
      <c r="B8" s="342">
        <f>SUM(C8,E8,G8)</f>
        <v>400.4</v>
      </c>
      <c r="C8" s="342">
        <v>67</v>
      </c>
      <c r="D8" s="145">
        <f>+C8/$B8*100</f>
        <v>16.733266733266731</v>
      </c>
      <c r="E8" s="343">
        <v>170.1</v>
      </c>
      <c r="F8" s="344">
        <f>+E8/$B8*100</f>
        <v>42.482517482517487</v>
      </c>
      <c r="G8" s="345">
        <v>163.30000000000001</v>
      </c>
      <c r="H8" s="145">
        <f>+G8/$B8*100</f>
        <v>40.784215784215789</v>
      </c>
      <c r="I8" s="210"/>
      <c r="J8" s="294"/>
    </row>
    <row r="9" spans="1:10" x14ac:dyDescent="0.2">
      <c r="A9" s="323" t="s">
        <v>38</v>
      </c>
      <c r="B9" s="342">
        <f t="shared" ref="B9:B25" si="0">SUM(C9,E9,G9)</f>
        <v>3456.6000000000004</v>
      </c>
      <c r="C9" s="342">
        <v>122</v>
      </c>
      <c r="D9" s="145">
        <f t="shared" ref="D9:D26" si="1">+C9/$B9*100</f>
        <v>3.5294798356766766</v>
      </c>
      <c r="E9" s="346">
        <v>1669.7</v>
      </c>
      <c r="F9" s="249">
        <f t="shared" ref="F9:F26" si="2">+E9/$B9*100</f>
        <v>48.304692472371691</v>
      </c>
      <c r="G9" s="280">
        <v>1664.9</v>
      </c>
      <c r="H9" s="347">
        <f t="shared" ref="H9:H26" si="3">+G9/$B9*100</f>
        <v>48.165827691951627</v>
      </c>
      <c r="I9" s="210"/>
      <c r="J9" s="294"/>
    </row>
    <row r="10" spans="1:10" x14ac:dyDescent="0.2">
      <c r="A10" s="323" t="s">
        <v>39</v>
      </c>
      <c r="B10" s="342">
        <f t="shared" si="0"/>
        <v>10046.799999999999</v>
      </c>
      <c r="C10" s="342">
        <v>246</v>
      </c>
      <c r="D10" s="145">
        <f t="shared" si="1"/>
        <v>2.4485408289206516</v>
      </c>
      <c r="E10" s="346">
        <v>2566.3000000000002</v>
      </c>
      <c r="F10" s="249">
        <f t="shared" si="2"/>
        <v>25.543456623004346</v>
      </c>
      <c r="G10" s="280">
        <v>7234.5</v>
      </c>
      <c r="H10" s="347">
        <f t="shared" si="3"/>
        <v>72.008002548075012</v>
      </c>
      <c r="I10" s="210"/>
      <c r="J10" s="294"/>
    </row>
    <row r="11" spans="1:10" x14ac:dyDescent="0.2">
      <c r="A11" s="323" t="s">
        <v>40</v>
      </c>
      <c r="B11" s="342">
        <f t="shared" si="0"/>
        <v>317.7</v>
      </c>
      <c r="C11" s="342">
        <v>24</v>
      </c>
      <c r="D11" s="145">
        <f t="shared" si="1"/>
        <v>7.5542965061378657</v>
      </c>
      <c r="E11" s="346">
        <v>86.2</v>
      </c>
      <c r="F11" s="249">
        <f t="shared" si="2"/>
        <v>27.132514951211839</v>
      </c>
      <c r="G11" s="280">
        <v>207.5</v>
      </c>
      <c r="H11" s="347">
        <f t="shared" si="3"/>
        <v>65.313188542650309</v>
      </c>
      <c r="I11" s="210"/>
      <c r="J11" s="294"/>
    </row>
    <row r="12" spans="1:10" x14ac:dyDescent="0.2">
      <c r="A12" s="323" t="s">
        <v>41</v>
      </c>
      <c r="B12" s="342">
        <f t="shared" si="0"/>
        <v>380.9</v>
      </c>
      <c r="C12" s="342">
        <v>80</v>
      </c>
      <c r="D12" s="145">
        <f t="shared" si="1"/>
        <v>21.002887897085852</v>
      </c>
      <c r="E12" s="346">
        <v>102.4</v>
      </c>
      <c r="F12" s="249">
        <f t="shared" si="2"/>
        <v>26.883696508269889</v>
      </c>
      <c r="G12" s="280">
        <v>198.5</v>
      </c>
      <c r="H12" s="347">
        <f t="shared" si="3"/>
        <v>52.113415594644266</v>
      </c>
      <c r="I12" s="210"/>
      <c r="J12" s="294"/>
    </row>
    <row r="13" spans="1:10" x14ac:dyDescent="0.2">
      <c r="A13" s="323" t="s">
        <v>42</v>
      </c>
      <c r="B13" s="342">
        <f t="shared" si="0"/>
        <v>416.70000000000005</v>
      </c>
      <c r="C13" s="342">
        <v>166</v>
      </c>
      <c r="D13" s="145">
        <f t="shared" si="1"/>
        <v>39.836813054955599</v>
      </c>
      <c r="E13" s="346">
        <v>91.3</v>
      </c>
      <c r="F13" s="249">
        <f t="shared" si="2"/>
        <v>21.910247180225578</v>
      </c>
      <c r="G13" s="280">
        <v>159.4</v>
      </c>
      <c r="H13" s="347">
        <f t="shared" si="3"/>
        <v>38.252939764818812</v>
      </c>
      <c r="I13" s="210"/>
      <c r="J13" s="294"/>
    </row>
    <row r="14" spans="1:10" x14ac:dyDescent="0.2">
      <c r="A14" s="323" t="s">
        <v>43</v>
      </c>
      <c r="B14" s="342">
        <f t="shared" si="0"/>
        <v>347</v>
      </c>
      <c r="C14" s="342">
        <v>47</v>
      </c>
      <c r="D14" s="145">
        <f t="shared" si="1"/>
        <v>13.544668587896252</v>
      </c>
      <c r="E14" s="346">
        <v>179.2</v>
      </c>
      <c r="F14" s="249">
        <f t="shared" si="2"/>
        <v>51.642651296829968</v>
      </c>
      <c r="G14" s="280">
        <v>120.8</v>
      </c>
      <c r="H14" s="347">
        <f t="shared" si="3"/>
        <v>34.812680115273778</v>
      </c>
      <c r="I14" s="210"/>
      <c r="J14" s="294"/>
    </row>
    <row r="15" spans="1:10" x14ac:dyDescent="0.2">
      <c r="A15" s="323" t="s">
        <v>44</v>
      </c>
      <c r="B15" s="342">
        <f t="shared" si="0"/>
        <v>330.3</v>
      </c>
      <c r="C15" s="342">
        <v>46</v>
      </c>
      <c r="D15" s="145">
        <f t="shared" si="1"/>
        <v>13.926733272782318</v>
      </c>
      <c r="E15" s="346">
        <v>72.400000000000006</v>
      </c>
      <c r="F15" s="249">
        <f t="shared" si="2"/>
        <v>21.91946715107478</v>
      </c>
      <c r="G15" s="280">
        <v>211.9</v>
      </c>
      <c r="H15" s="347">
        <f t="shared" si="3"/>
        <v>64.153799576142902</v>
      </c>
      <c r="I15" s="210"/>
      <c r="J15" s="294"/>
    </row>
    <row r="16" spans="1:10" x14ac:dyDescent="0.2">
      <c r="A16" s="323" t="s">
        <v>45</v>
      </c>
      <c r="B16" s="342">
        <f t="shared" si="0"/>
        <v>747.59999999999991</v>
      </c>
      <c r="C16" s="342">
        <v>59</v>
      </c>
      <c r="D16" s="348">
        <f t="shared" si="1"/>
        <v>7.8919208132691292</v>
      </c>
      <c r="E16" s="349">
        <v>211.4</v>
      </c>
      <c r="F16" s="349">
        <f t="shared" si="2"/>
        <v>28.277153558052436</v>
      </c>
      <c r="G16" s="350">
        <v>477.2</v>
      </c>
      <c r="H16" s="350">
        <f t="shared" si="3"/>
        <v>63.83092562867845</v>
      </c>
      <c r="I16" s="210"/>
      <c r="J16" s="294"/>
    </row>
    <row r="17" spans="1:10" x14ac:dyDescent="0.2">
      <c r="A17" s="323" t="s">
        <v>46</v>
      </c>
      <c r="B17" s="342">
        <f t="shared" si="0"/>
        <v>1058.8000000000002</v>
      </c>
      <c r="C17" s="342">
        <v>96</v>
      </c>
      <c r="D17" s="348">
        <f t="shared" si="1"/>
        <v>9.066868152625613</v>
      </c>
      <c r="E17" s="349">
        <v>193.1</v>
      </c>
      <c r="F17" s="349">
        <f t="shared" si="2"/>
        <v>18.237627502833391</v>
      </c>
      <c r="G17" s="350">
        <v>769.7</v>
      </c>
      <c r="H17" s="350">
        <f t="shared" si="3"/>
        <v>72.695504344540979</v>
      </c>
      <c r="I17" s="210"/>
      <c r="J17" s="294"/>
    </row>
    <row r="18" spans="1:10" x14ac:dyDescent="0.2">
      <c r="A18" s="323" t="s">
        <v>47</v>
      </c>
      <c r="B18" s="342">
        <f t="shared" si="0"/>
        <v>5168</v>
      </c>
      <c r="C18" s="342">
        <v>99</v>
      </c>
      <c r="D18" s="145">
        <f t="shared" si="1"/>
        <v>1.9156346749226005</v>
      </c>
      <c r="E18" s="346">
        <v>1858.8</v>
      </c>
      <c r="F18" s="249">
        <f t="shared" si="2"/>
        <v>35.967492260061917</v>
      </c>
      <c r="G18" s="280">
        <v>3210.2</v>
      </c>
      <c r="H18" s="347">
        <f t="shared" si="3"/>
        <v>62.116873065015476</v>
      </c>
      <c r="I18" s="210"/>
      <c r="J18" s="294"/>
    </row>
    <row r="19" spans="1:10" x14ac:dyDescent="0.2">
      <c r="A19" s="323" t="s">
        <v>48</v>
      </c>
      <c r="B19" s="342">
        <f t="shared" si="0"/>
        <v>163.30000000000001</v>
      </c>
      <c r="C19" s="342">
        <v>29</v>
      </c>
      <c r="D19" s="145">
        <f t="shared" si="1"/>
        <v>17.758726270667484</v>
      </c>
      <c r="E19" s="346">
        <v>46.8</v>
      </c>
      <c r="F19" s="249">
        <f t="shared" si="2"/>
        <v>28.658909981628899</v>
      </c>
      <c r="G19" s="280">
        <v>87.5</v>
      </c>
      <c r="H19" s="347">
        <f t="shared" si="3"/>
        <v>53.58236374770361</v>
      </c>
      <c r="I19" s="210"/>
      <c r="J19" s="294"/>
    </row>
    <row r="20" spans="1:10" x14ac:dyDescent="0.2">
      <c r="A20" s="323" t="s">
        <v>49</v>
      </c>
      <c r="B20" s="342">
        <f t="shared" si="0"/>
        <v>449.9</v>
      </c>
      <c r="C20" s="342">
        <v>73</v>
      </c>
      <c r="D20" s="145">
        <f t="shared" si="1"/>
        <v>16.225827961769284</v>
      </c>
      <c r="E20" s="346">
        <v>120.7</v>
      </c>
      <c r="F20" s="249">
        <f t="shared" si="2"/>
        <v>26.82818404089798</v>
      </c>
      <c r="G20" s="280">
        <v>256.2</v>
      </c>
      <c r="H20" s="347">
        <f t="shared" si="3"/>
        <v>56.945987997332736</v>
      </c>
      <c r="I20" s="210"/>
      <c r="J20" s="294"/>
    </row>
    <row r="21" spans="1:10" x14ac:dyDescent="0.2">
      <c r="A21" s="323" t="s">
        <v>50</v>
      </c>
      <c r="B21" s="342">
        <f t="shared" si="0"/>
        <v>5395.2000000000007</v>
      </c>
      <c r="C21" s="342">
        <v>155</v>
      </c>
      <c r="D21" s="145">
        <f t="shared" si="1"/>
        <v>2.8729240806642942</v>
      </c>
      <c r="E21" s="346">
        <v>1512.4</v>
      </c>
      <c r="F21" s="249">
        <f t="shared" si="2"/>
        <v>28.03232502965599</v>
      </c>
      <c r="G21" s="280">
        <v>3727.8</v>
      </c>
      <c r="H21" s="347">
        <f t="shared" si="3"/>
        <v>69.094750889679716</v>
      </c>
      <c r="I21" s="210"/>
      <c r="J21" s="294"/>
    </row>
    <row r="22" spans="1:10" x14ac:dyDescent="0.2">
      <c r="A22" s="323" t="s">
        <v>51</v>
      </c>
      <c r="B22" s="342">
        <f t="shared" si="0"/>
        <v>594.09999999999991</v>
      </c>
      <c r="C22" s="342">
        <v>40</v>
      </c>
      <c r="D22" s="145">
        <f t="shared" si="1"/>
        <v>6.7328732536610012</v>
      </c>
      <c r="E22" s="346">
        <v>128.19999999999999</v>
      </c>
      <c r="F22" s="246">
        <f t="shared" si="2"/>
        <v>21.578858777983505</v>
      </c>
      <c r="G22" s="247">
        <v>425.9</v>
      </c>
      <c r="H22" s="347">
        <f t="shared" si="3"/>
        <v>71.688267968355504</v>
      </c>
      <c r="I22" s="210"/>
      <c r="J22" s="294"/>
    </row>
    <row r="23" spans="1:10" x14ac:dyDescent="0.2">
      <c r="A23" s="323" t="s">
        <v>52</v>
      </c>
      <c r="B23" s="342">
        <f t="shared" si="0"/>
        <v>2549.3000000000002</v>
      </c>
      <c r="C23" s="342">
        <v>46</v>
      </c>
      <c r="D23" s="145">
        <f t="shared" si="1"/>
        <v>1.8044168987565212</v>
      </c>
      <c r="E23" s="346">
        <v>547</v>
      </c>
      <c r="F23" s="246">
        <f t="shared" si="2"/>
        <v>21.456870513474286</v>
      </c>
      <c r="G23" s="247">
        <v>1956.3</v>
      </c>
      <c r="H23" s="347">
        <f t="shared" si="3"/>
        <v>76.738712587769186</v>
      </c>
      <c r="I23" s="210"/>
      <c r="J23" s="294"/>
    </row>
    <row r="24" spans="1:10" x14ac:dyDescent="0.2">
      <c r="A24" s="323" t="s">
        <v>53</v>
      </c>
      <c r="B24" s="342">
        <f t="shared" si="0"/>
        <v>148.69999999999999</v>
      </c>
      <c r="C24" s="342">
        <v>9</v>
      </c>
      <c r="D24" s="145">
        <f t="shared" si="1"/>
        <v>6.0524546065904508</v>
      </c>
      <c r="E24" s="346">
        <v>42.4</v>
      </c>
      <c r="F24" s="246">
        <f t="shared" si="2"/>
        <v>28.513786146603902</v>
      </c>
      <c r="G24" s="247">
        <v>97.3</v>
      </c>
      <c r="H24" s="347">
        <f t="shared" si="3"/>
        <v>65.43375924680565</v>
      </c>
      <c r="I24" s="210"/>
      <c r="J24" s="294"/>
    </row>
    <row r="25" spans="1:10" x14ac:dyDescent="0.2">
      <c r="A25" s="323" t="s">
        <v>54</v>
      </c>
      <c r="B25" s="342">
        <f t="shared" si="0"/>
        <v>107</v>
      </c>
      <c r="C25" s="342" t="s">
        <v>55</v>
      </c>
      <c r="D25" s="348" t="s">
        <v>55</v>
      </c>
      <c r="E25" s="349">
        <v>66.900000000000006</v>
      </c>
      <c r="F25" s="246">
        <f t="shared" si="2"/>
        <v>62.523364485981311</v>
      </c>
      <c r="G25" s="247">
        <v>40.1</v>
      </c>
      <c r="H25" s="347">
        <f t="shared" si="3"/>
        <v>37.476635514018689</v>
      </c>
      <c r="I25" s="210"/>
      <c r="J25" s="294"/>
    </row>
    <row r="26" spans="1:10" x14ac:dyDescent="0.2">
      <c r="A26" s="326" t="s">
        <v>56</v>
      </c>
      <c r="B26" s="259">
        <f>SUM(C26,E26,G26)</f>
        <v>32077.3</v>
      </c>
      <c r="C26" s="243">
        <v>1403</v>
      </c>
      <c r="D26" s="253">
        <f t="shared" si="1"/>
        <v>4.3738095163869772</v>
      </c>
      <c r="E26" s="243">
        <f>SUM(E8:E25)</f>
        <v>9665.2999999999993</v>
      </c>
      <c r="F26" s="243">
        <f t="shared" si="2"/>
        <v>30.131276634878866</v>
      </c>
      <c r="G26" s="243">
        <f>SUM(G8:G25)</f>
        <v>21009</v>
      </c>
      <c r="H26" s="260">
        <f t="shared" si="3"/>
        <v>65.494913848734143</v>
      </c>
      <c r="I26" s="210"/>
      <c r="J26" s="294"/>
    </row>
    <row r="27" spans="1:10" x14ac:dyDescent="0.2">
      <c r="B27" s="352"/>
      <c r="C27" s="353"/>
      <c r="D27" s="351"/>
      <c r="E27" s="353"/>
      <c r="F27" s="351"/>
      <c r="G27" s="353"/>
      <c r="H27" s="351"/>
      <c r="I27" s="210"/>
      <c r="J27" s="294"/>
    </row>
    <row r="28" spans="1:10" x14ac:dyDescent="0.2">
      <c r="A28" s="39" t="s">
        <v>203</v>
      </c>
      <c r="B28" s="354"/>
      <c r="C28" s="352"/>
      <c r="D28" s="351"/>
      <c r="E28" s="351"/>
      <c r="F28" s="351"/>
      <c r="G28" s="351"/>
      <c r="H28" s="351"/>
      <c r="I28" s="210"/>
      <c r="J28" s="210"/>
    </row>
    <row r="29" spans="1:10" x14ac:dyDescent="0.2">
      <c r="A29" s="176" t="s">
        <v>58</v>
      </c>
      <c r="B29" s="355"/>
      <c r="C29" s="355"/>
      <c r="D29" s="25"/>
      <c r="E29" s="25"/>
      <c r="F29" s="26"/>
      <c r="G29" s="26"/>
      <c r="H29" s="26"/>
      <c r="I29" s="210"/>
      <c r="J29" s="210"/>
    </row>
    <row r="30" spans="1:10" x14ac:dyDescent="0.2">
      <c r="A30" s="183"/>
      <c r="B30" s="293"/>
      <c r="C30" s="21"/>
      <c r="D30" s="20"/>
      <c r="E30" s="20"/>
      <c r="F30" s="20"/>
      <c r="G30" s="20"/>
      <c r="H30" s="20"/>
      <c r="I30" s="210"/>
      <c r="J30" s="210"/>
    </row>
    <row r="31" spans="1:10" x14ac:dyDescent="0.2">
      <c r="A31" s="178"/>
      <c r="B31" s="18"/>
      <c r="C31" s="18"/>
      <c r="D31" s="60"/>
      <c r="E31" s="18"/>
      <c r="F31" s="60"/>
      <c r="G31" s="18"/>
      <c r="H31" s="19"/>
      <c r="I31" s="210"/>
      <c r="J31" s="210"/>
    </row>
    <row r="32" spans="1:10" x14ac:dyDescent="0.2">
      <c r="A32" s="24"/>
      <c r="B32" s="21"/>
      <c r="C32" s="21"/>
      <c r="D32" s="20"/>
      <c r="E32" s="20"/>
      <c r="F32" s="20"/>
      <c r="G32" s="20"/>
      <c r="H32" s="20"/>
      <c r="I32" s="210"/>
      <c r="J32" s="210"/>
    </row>
    <row r="33" spans="1:8" x14ac:dyDescent="0.2">
      <c r="A33" s="23"/>
      <c r="B33" s="24"/>
      <c r="C33" s="24"/>
      <c r="D33" s="148"/>
      <c r="E33" s="148"/>
      <c r="F33" s="149"/>
      <c r="G33" s="149"/>
      <c r="H33" s="149"/>
    </row>
    <row r="34" spans="1:8" x14ac:dyDescent="0.2">
      <c r="A34" s="39"/>
      <c r="B34" s="29"/>
      <c r="C34" s="29"/>
      <c r="D34" s="29"/>
      <c r="E34" s="29"/>
      <c r="F34" s="29"/>
      <c r="G34" s="29"/>
      <c r="H34" s="29"/>
    </row>
  </sheetData>
  <mergeCells count="3">
    <mergeCell ref="C5:D5"/>
    <mergeCell ref="E5:F5"/>
    <mergeCell ref="G5:H6"/>
  </mergeCells>
  <pageMargins left="0.7" right="0.7" top="0.75" bottom="0.75" header="0.3" footer="0.3"/>
  <pageSetup paperSize="9" orientation="landscape" verticalDpi="1200" r:id="rId1"/>
  <ignoredErrors>
    <ignoredError sqref="D26:G2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7"/>
  <sheetViews>
    <sheetView showGridLines="0" zoomScaleNormal="100" workbookViewId="0"/>
  </sheetViews>
  <sheetFormatPr baseColWidth="10" defaultColWidth="9.140625" defaultRowHeight="11.25" x14ac:dyDescent="0.2"/>
  <cols>
    <col min="1" max="1" width="18.7109375" style="24" customWidth="1"/>
    <col min="2" max="3" width="10" style="24" customWidth="1"/>
    <col min="4" max="4" width="17" style="24" customWidth="1"/>
    <col min="5" max="5" width="17.28515625" style="24" customWidth="1"/>
    <col min="6" max="6" width="17.42578125" style="24" customWidth="1"/>
    <col min="7" max="7" width="18.7109375" style="24" customWidth="1"/>
    <col min="8" max="10" width="9.140625" style="24"/>
    <col min="11" max="11" width="10.85546875" style="24" bestFit="1" customWidth="1"/>
    <col min="12" max="16384" width="9.140625" style="24"/>
  </cols>
  <sheetData>
    <row r="1" spans="1:23" ht="12" x14ac:dyDescent="0.2">
      <c r="A1" s="1" t="s">
        <v>211</v>
      </c>
      <c r="B1" s="1"/>
      <c r="C1" s="1"/>
    </row>
    <row r="2" spans="1:23" ht="18" x14ac:dyDescent="0.25">
      <c r="A2" s="4" t="s">
        <v>74</v>
      </c>
      <c r="B2" s="4"/>
      <c r="C2" s="4"/>
      <c r="D2" s="221"/>
      <c r="E2" s="221"/>
      <c r="F2" s="221"/>
      <c r="G2" s="221"/>
      <c r="H2" s="221"/>
    </row>
    <row r="3" spans="1:23" ht="15.75" x14ac:dyDescent="0.25">
      <c r="A3" s="186" t="s">
        <v>75</v>
      </c>
      <c r="B3" s="211"/>
      <c r="C3" s="211"/>
      <c r="D3" s="221"/>
      <c r="E3" s="221"/>
      <c r="F3" s="221"/>
      <c r="G3" s="221"/>
      <c r="H3" s="221"/>
    </row>
    <row r="4" spans="1:23" x14ac:dyDescent="0.2">
      <c r="A4" s="33"/>
      <c r="B4" s="33"/>
      <c r="C4" s="33"/>
    </row>
    <row r="5" spans="1:23" ht="15.75" x14ac:dyDescent="0.25">
      <c r="A5" s="194"/>
      <c r="B5" s="427">
        <v>2007</v>
      </c>
      <c r="C5" s="427">
        <v>2013</v>
      </c>
      <c r="D5" s="430">
        <v>2018</v>
      </c>
      <c r="E5" s="431"/>
      <c r="F5" s="431"/>
      <c r="G5" s="431"/>
      <c r="Q5" s="380"/>
    </row>
    <row r="6" spans="1:23" ht="14.25" customHeight="1" x14ac:dyDescent="0.2">
      <c r="A6" s="9"/>
      <c r="B6" s="428"/>
      <c r="C6" s="428"/>
      <c r="D6" s="424" t="s">
        <v>76</v>
      </c>
      <c r="E6" s="425"/>
      <c r="F6" s="426"/>
      <c r="G6" s="432" t="s">
        <v>77</v>
      </c>
    </row>
    <row r="7" spans="1:23" ht="14.25" customHeight="1" x14ac:dyDescent="0.2">
      <c r="A7" s="9"/>
      <c r="B7" s="428"/>
      <c r="C7" s="428"/>
      <c r="D7" s="190" t="s">
        <v>78</v>
      </c>
      <c r="E7" s="188" t="s">
        <v>79</v>
      </c>
      <c r="F7" s="88" t="s">
        <v>80</v>
      </c>
      <c r="G7" s="433"/>
      <c r="Q7" s="387"/>
      <c r="R7" s="387"/>
      <c r="S7" s="387"/>
    </row>
    <row r="8" spans="1:23" ht="14.25" x14ac:dyDescent="0.2">
      <c r="A8" s="11" t="s">
        <v>34</v>
      </c>
      <c r="B8" s="429"/>
      <c r="C8" s="429"/>
      <c r="D8" s="34" t="s">
        <v>81</v>
      </c>
      <c r="E8" s="189" t="s">
        <v>82</v>
      </c>
      <c r="F8" s="187" t="s">
        <v>83</v>
      </c>
      <c r="G8" s="434"/>
      <c r="I8" s="107"/>
      <c r="J8" s="199"/>
      <c r="Q8" s="387"/>
      <c r="R8" s="387"/>
      <c r="S8" s="387"/>
    </row>
    <row r="9" spans="1:23" ht="12.75" x14ac:dyDescent="0.2">
      <c r="A9" s="13" t="s">
        <v>37</v>
      </c>
      <c r="B9" s="241">
        <v>728</v>
      </c>
      <c r="C9" s="241">
        <v>781.83</v>
      </c>
      <c r="D9" s="267">
        <v>1003.8407550357314</v>
      </c>
      <c r="E9" s="267">
        <v>568.123072841826</v>
      </c>
      <c r="F9" s="290">
        <v>435.71768219390538</v>
      </c>
      <c r="G9" s="288">
        <v>3.3740278133763493</v>
      </c>
      <c r="I9" s="107"/>
      <c r="J9" s="107"/>
      <c r="K9" s="356"/>
      <c r="L9" s="36"/>
      <c r="N9" s="378"/>
      <c r="O9" s="378"/>
      <c r="Q9" s="387"/>
      <c r="R9" s="388"/>
      <c r="S9" s="388"/>
      <c r="V9" s="379"/>
      <c r="W9" s="379"/>
    </row>
    <row r="10" spans="1:23" ht="12.75" x14ac:dyDescent="0.2">
      <c r="A10" s="13" t="s">
        <v>38</v>
      </c>
      <c r="B10" s="241">
        <v>4142</v>
      </c>
      <c r="C10" s="241">
        <v>4516.62</v>
      </c>
      <c r="D10" s="267">
        <v>5817.6107899798826</v>
      </c>
      <c r="E10" s="267">
        <v>4492.717208262643</v>
      </c>
      <c r="F10" s="290">
        <v>1324.8935817172398</v>
      </c>
      <c r="G10" s="288">
        <v>9.3222725400483668</v>
      </c>
      <c r="I10" s="107"/>
      <c r="J10" s="107"/>
      <c r="K10" s="356"/>
      <c r="L10" s="36"/>
      <c r="N10" s="378"/>
      <c r="O10" s="378"/>
      <c r="Q10" s="387"/>
      <c r="R10" s="388"/>
      <c r="S10" s="388"/>
      <c r="V10" s="379"/>
      <c r="W10" s="379"/>
    </row>
    <row r="11" spans="1:23" ht="12.75" x14ac:dyDescent="0.2">
      <c r="A11" s="13" t="s">
        <v>39</v>
      </c>
      <c r="B11" s="241">
        <v>11044</v>
      </c>
      <c r="C11" s="241">
        <v>11946.14</v>
      </c>
      <c r="D11" s="267">
        <v>13638.627408545643</v>
      </c>
      <c r="E11" s="267">
        <v>10542.205735052192</v>
      </c>
      <c r="F11" s="290">
        <v>3096.4216734934516</v>
      </c>
      <c r="G11" s="288">
        <v>20.025265219845863</v>
      </c>
      <c r="I11" s="107"/>
      <c r="J11" s="107"/>
      <c r="K11" s="356"/>
      <c r="L11" s="36"/>
      <c r="N11" s="378"/>
      <c r="O11" s="378"/>
      <c r="Q11" s="387"/>
      <c r="R11" s="388"/>
      <c r="S11" s="388"/>
      <c r="V11" s="379"/>
      <c r="W11" s="379"/>
    </row>
    <row r="12" spans="1:23" ht="12.75" x14ac:dyDescent="0.2">
      <c r="A12" s="13" t="s">
        <v>40</v>
      </c>
      <c r="B12" s="241">
        <v>189</v>
      </c>
      <c r="C12" s="241">
        <v>282.16999999999996</v>
      </c>
      <c r="D12" s="267">
        <v>474.48999049589469</v>
      </c>
      <c r="E12" s="267">
        <v>360.0046657280983</v>
      </c>
      <c r="F12" s="290">
        <v>114.48532476779639</v>
      </c>
      <c r="G12" s="288">
        <v>2.4036249683185651</v>
      </c>
      <c r="I12" s="107"/>
      <c r="J12" s="107"/>
      <c r="K12" s="356"/>
      <c r="L12" s="36"/>
      <c r="N12" s="378"/>
      <c r="O12" s="378"/>
      <c r="Q12" s="387"/>
      <c r="R12" s="388"/>
      <c r="S12" s="388"/>
      <c r="V12" s="379"/>
      <c r="W12" s="379"/>
    </row>
    <row r="13" spans="1:23" ht="12.75" x14ac:dyDescent="0.2">
      <c r="A13" s="13" t="s">
        <v>41</v>
      </c>
      <c r="B13" s="241">
        <v>527</v>
      </c>
      <c r="C13" s="241">
        <v>626.33999999999992</v>
      </c>
      <c r="D13" s="267">
        <v>690.35824581592465</v>
      </c>
      <c r="E13" s="267">
        <v>388.38597133100245</v>
      </c>
      <c r="F13" s="290">
        <v>301.9722744849222</v>
      </c>
      <c r="G13" s="288">
        <v>3.6421865299318088</v>
      </c>
      <c r="I13" s="107"/>
      <c r="J13" s="107"/>
      <c r="K13" s="356"/>
      <c r="L13" s="36"/>
      <c r="N13" s="378"/>
      <c r="O13" s="378"/>
      <c r="Q13" s="387"/>
      <c r="R13" s="388"/>
      <c r="S13" s="388"/>
      <c r="V13" s="379"/>
      <c r="W13" s="379"/>
    </row>
    <row r="14" spans="1:23" ht="12.75" x14ac:dyDescent="0.2">
      <c r="A14" s="13" t="s">
        <v>42</v>
      </c>
      <c r="B14" s="241">
        <v>915</v>
      </c>
      <c r="C14" s="241">
        <v>1190.42</v>
      </c>
      <c r="D14" s="267">
        <v>1361.680597161253</v>
      </c>
      <c r="E14" s="267">
        <v>911.04367661277661</v>
      </c>
      <c r="F14" s="290">
        <v>450.63692054847638</v>
      </c>
      <c r="G14" s="288">
        <v>4.80907722166942</v>
      </c>
      <c r="I14" s="107"/>
      <c r="J14" s="107"/>
      <c r="K14" s="356"/>
      <c r="L14" s="36"/>
      <c r="N14" s="378"/>
      <c r="O14" s="378"/>
      <c r="Q14" s="387"/>
      <c r="R14" s="388"/>
      <c r="S14" s="388"/>
      <c r="V14" s="379"/>
      <c r="W14" s="379"/>
    </row>
    <row r="15" spans="1:23" ht="12.75" x14ac:dyDescent="0.2">
      <c r="A15" s="13" t="s">
        <v>43</v>
      </c>
      <c r="B15" s="241">
        <v>929</v>
      </c>
      <c r="C15" s="241">
        <v>1334.47</v>
      </c>
      <c r="D15" s="267">
        <v>1276.2628385739968</v>
      </c>
      <c r="E15" s="267">
        <v>763.42483857399668</v>
      </c>
      <c r="F15" s="290">
        <v>512.83799999999997</v>
      </c>
      <c r="G15" s="288">
        <v>5.0831328852945967</v>
      </c>
      <c r="I15" s="107"/>
      <c r="J15" s="107"/>
      <c r="K15" s="356"/>
      <c r="L15" s="36"/>
      <c r="N15" s="378"/>
      <c r="O15" s="378"/>
      <c r="Q15" s="387"/>
      <c r="R15" s="388"/>
      <c r="S15" s="388"/>
      <c r="V15" s="379"/>
      <c r="W15" s="379"/>
    </row>
    <row r="16" spans="1:23" ht="12.75" x14ac:dyDescent="0.2">
      <c r="A16" s="13" t="s">
        <v>44</v>
      </c>
      <c r="B16" s="241">
        <v>503</v>
      </c>
      <c r="C16" s="241">
        <v>671.26</v>
      </c>
      <c r="D16" s="267">
        <v>748.46794505679725</v>
      </c>
      <c r="E16" s="267">
        <v>584.99444288016389</v>
      </c>
      <c r="F16" s="290">
        <v>163.47350217663333</v>
      </c>
      <c r="G16" s="288">
        <v>4.3184663165787578</v>
      </c>
      <c r="I16" s="107"/>
      <c r="J16" s="107"/>
      <c r="K16" s="356"/>
      <c r="L16" s="36"/>
      <c r="N16" s="378"/>
      <c r="O16" s="378"/>
      <c r="Q16" s="387"/>
      <c r="R16" s="388"/>
      <c r="S16" s="388"/>
      <c r="V16" s="379"/>
      <c r="W16" s="379"/>
    </row>
    <row r="17" spans="1:23" ht="12.75" x14ac:dyDescent="0.2">
      <c r="A17" s="13" t="s">
        <v>45</v>
      </c>
      <c r="B17" s="241">
        <v>798</v>
      </c>
      <c r="C17" s="241">
        <v>999.26</v>
      </c>
      <c r="D17" s="267">
        <v>1245.6655177761227</v>
      </c>
      <c r="E17" s="267">
        <v>820.22973371225135</v>
      </c>
      <c r="F17" s="290">
        <v>425.43578406387144</v>
      </c>
      <c r="G17" s="288">
        <v>4.0808845309854496</v>
      </c>
      <c r="I17" s="201"/>
      <c r="J17" s="201"/>
      <c r="K17" s="356"/>
      <c r="L17" s="36"/>
      <c r="N17" s="378"/>
      <c r="O17" s="378"/>
      <c r="Q17" s="387"/>
      <c r="R17" s="388"/>
      <c r="S17" s="388"/>
      <c r="V17" s="379"/>
      <c r="W17" s="379"/>
    </row>
    <row r="18" spans="1:23" ht="12.75" x14ac:dyDescent="0.2">
      <c r="A18" s="13" t="s">
        <v>46</v>
      </c>
      <c r="B18" s="241">
        <v>1751</v>
      </c>
      <c r="C18" s="241">
        <v>1884.4299999999998</v>
      </c>
      <c r="D18" s="267">
        <v>2558.4430783897287</v>
      </c>
      <c r="E18" s="267">
        <v>1735.1937068307957</v>
      </c>
      <c r="F18" s="290">
        <v>823.24937155893303</v>
      </c>
      <c r="G18" s="288">
        <v>5.3787902096686429</v>
      </c>
      <c r="I18" s="107"/>
      <c r="J18" s="107"/>
      <c r="K18" s="356"/>
      <c r="L18" s="36"/>
      <c r="N18" s="378"/>
      <c r="O18" s="378"/>
      <c r="Q18" s="387"/>
      <c r="R18" s="388"/>
      <c r="S18" s="388"/>
      <c r="V18" s="379"/>
      <c r="W18" s="379"/>
    </row>
    <row r="19" spans="1:23" ht="12.75" x14ac:dyDescent="0.2">
      <c r="A19" s="13" t="s">
        <v>47</v>
      </c>
      <c r="B19" s="241">
        <v>3941</v>
      </c>
      <c r="C19" s="241">
        <v>4362.3999999999996</v>
      </c>
      <c r="D19" s="267">
        <v>5515.1655788523603</v>
      </c>
      <c r="E19" s="267">
        <v>3836.4778220496328</v>
      </c>
      <c r="F19" s="290">
        <v>1678.6877568027271</v>
      </c>
      <c r="G19" s="288">
        <v>10.51519190621905</v>
      </c>
      <c r="I19" s="107"/>
      <c r="J19" s="107"/>
      <c r="K19" s="356"/>
      <c r="L19" s="36"/>
      <c r="N19" s="378"/>
      <c r="O19" s="378"/>
      <c r="Q19" s="387"/>
      <c r="R19" s="388"/>
      <c r="S19" s="388"/>
      <c r="V19" s="379"/>
      <c r="W19" s="379"/>
    </row>
    <row r="20" spans="1:23" ht="12.75" x14ac:dyDescent="0.2">
      <c r="A20" s="13" t="s">
        <v>48</v>
      </c>
      <c r="B20" s="241">
        <v>294</v>
      </c>
      <c r="C20" s="241">
        <v>288.05</v>
      </c>
      <c r="D20" s="267">
        <v>369.25299999999993</v>
      </c>
      <c r="E20" s="267">
        <v>196.36099999999999</v>
      </c>
      <c r="F20" s="290">
        <v>172.89199999999997</v>
      </c>
      <c r="G20" s="288">
        <v>3.3637564450598494</v>
      </c>
      <c r="I20" s="107"/>
      <c r="J20" s="107"/>
      <c r="K20" s="356"/>
      <c r="L20" s="36"/>
      <c r="N20" s="378"/>
      <c r="O20" s="378"/>
      <c r="Q20" s="387"/>
      <c r="R20" s="388"/>
      <c r="S20" s="388"/>
      <c r="V20" s="379"/>
      <c r="W20" s="379"/>
    </row>
    <row r="21" spans="1:23" ht="12.75" x14ac:dyDescent="0.2">
      <c r="A21" s="13" t="s">
        <v>49</v>
      </c>
      <c r="B21" s="241">
        <v>732</v>
      </c>
      <c r="C21" s="241">
        <v>913.08999999999992</v>
      </c>
      <c r="D21" s="267">
        <v>1304.1164682826079</v>
      </c>
      <c r="E21" s="267">
        <v>773.03349244588196</v>
      </c>
      <c r="F21" s="290">
        <v>531.08297583672606</v>
      </c>
      <c r="G21" s="288">
        <v>4.9139253190850063</v>
      </c>
      <c r="I21" s="107"/>
      <c r="J21" s="107"/>
      <c r="K21" s="356"/>
      <c r="L21" s="36"/>
      <c r="N21" s="378"/>
      <c r="O21" s="378"/>
      <c r="Q21" s="387"/>
      <c r="R21" s="388"/>
      <c r="S21" s="388"/>
      <c r="V21" s="379"/>
      <c r="W21" s="379"/>
    </row>
    <row r="22" spans="1:23" ht="12.75" x14ac:dyDescent="0.2">
      <c r="A22" s="13" t="s">
        <v>50</v>
      </c>
      <c r="B22" s="241">
        <f>4832+304</f>
        <v>5136</v>
      </c>
      <c r="C22" s="241">
        <f>5964+236</f>
        <v>6200</v>
      </c>
      <c r="D22" s="267">
        <v>7398.3209123737342</v>
      </c>
      <c r="E22" s="267">
        <v>5869.6575942511699</v>
      </c>
      <c r="F22" s="290">
        <v>1528.6633181225639</v>
      </c>
      <c r="G22" s="288">
        <v>15.942595596202505</v>
      </c>
      <c r="I22" s="107"/>
      <c r="J22" s="107"/>
      <c r="K22" s="356"/>
      <c r="L22" s="36"/>
      <c r="N22" s="378"/>
      <c r="O22" s="378"/>
      <c r="Q22" s="387"/>
      <c r="R22" s="388"/>
      <c r="S22" s="388"/>
      <c r="V22" s="379"/>
      <c r="W22" s="379"/>
    </row>
    <row r="23" spans="1:23" ht="12.75" x14ac:dyDescent="0.2">
      <c r="A23" s="13" t="s">
        <v>51</v>
      </c>
      <c r="B23" s="241">
        <v>390</v>
      </c>
      <c r="C23" s="241">
        <v>555.34</v>
      </c>
      <c r="D23" s="267">
        <v>894.65646783611078</v>
      </c>
      <c r="E23" s="267">
        <v>645.08361237514032</v>
      </c>
      <c r="F23" s="290">
        <v>249.5728554609704</v>
      </c>
      <c r="G23" s="288">
        <v>3.6758899185903435</v>
      </c>
      <c r="I23" s="107"/>
      <c r="J23" s="107"/>
      <c r="K23" s="356"/>
      <c r="L23" s="36"/>
      <c r="N23" s="378"/>
      <c r="O23" s="378"/>
      <c r="Q23" s="387"/>
      <c r="R23" s="388"/>
      <c r="S23" s="388"/>
      <c r="V23" s="379"/>
      <c r="W23" s="379"/>
    </row>
    <row r="24" spans="1:23" ht="12.75" x14ac:dyDescent="0.2">
      <c r="A24" s="13" t="s">
        <v>52</v>
      </c>
      <c r="B24" s="241">
        <v>1522</v>
      </c>
      <c r="C24" s="241">
        <v>1781.6</v>
      </c>
      <c r="D24" s="267">
        <v>2154.5155005420715</v>
      </c>
      <c r="E24" s="267">
        <v>1647.4525770585383</v>
      </c>
      <c r="F24" s="290">
        <v>507.06292348353327</v>
      </c>
      <c r="G24" s="288">
        <v>12.885704121613806</v>
      </c>
      <c r="I24" s="107"/>
      <c r="J24" s="107"/>
      <c r="K24" s="356"/>
      <c r="L24" s="36"/>
      <c r="N24" s="378"/>
      <c r="O24" s="378"/>
      <c r="Q24" s="387"/>
      <c r="R24" s="388"/>
      <c r="S24" s="388"/>
      <c r="V24" s="379"/>
      <c r="W24" s="379"/>
    </row>
    <row r="25" spans="1:23" ht="12.75" x14ac:dyDescent="0.2">
      <c r="A25" s="14" t="s">
        <v>53</v>
      </c>
      <c r="B25" s="245">
        <v>74</v>
      </c>
      <c r="C25" s="245">
        <v>111.69</v>
      </c>
      <c r="D25" s="267">
        <v>123.82616910311143</v>
      </c>
      <c r="E25" s="267">
        <v>93.551067885254213</v>
      </c>
      <c r="F25" s="290">
        <v>30.275101217857205</v>
      </c>
      <c r="G25" s="288">
        <v>1.6321909853438534</v>
      </c>
      <c r="I25" s="107"/>
      <c r="J25" s="201"/>
      <c r="K25" s="356"/>
      <c r="L25" s="36"/>
      <c r="N25" s="378"/>
      <c r="O25" s="378"/>
      <c r="Q25" s="387"/>
      <c r="R25" s="388"/>
      <c r="S25" s="388"/>
      <c r="V25" s="379"/>
      <c r="W25" s="379"/>
    </row>
    <row r="26" spans="1:23" ht="12.75" x14ac:dyDescent="0.2">
      <c r="A26" s="14" t="s">
        <v>84</v>
      </c>
      <c r="B26" s="266">
        <v>40</v>
      </c>
      <c r="C26" s="245">
        <v>55.33</v>
      </c>
      <c r="D26" s="267">
        <v>50.87873617902985</v>
      </c>
      <c r="E26" s="267">
        <v>42.449782108637351</v>
      </c>
      <c r="F26" s="290">
        <v>8.4289540703924999</v>
      </c>
      <c r="G26" s="288" t="s">
        <v>55</v>
      </c>
      <c r="I26" s="201"/>
      <c r="J26" s="201"/>
      <c r="K26" s="356"/>
      <c r="L26" s="36"/>
      <c r="N26" s="378"/>
      <c r="O26" s="378"/>
      <c r="Q26" s="387"/>
      <c r="R26" s="388"/>
      <c r="S26" s="388"/>
      <c r="V26" s="379"/>
      <c r="W26" s="379"/>
    </row>
    <row r="27" spans="1:23" ht="12.75" x14ac:dyDescent="0.2">
      <c r="A27" s="17" t="s">
        <v>56</v>
      </c>
      <c r="B27" s="259">
        <f>SUM(B9:B26)</f>
        <v>33655</v>
      </c>
      <c r="C27" s="259">
        <f>SUM(C9:C26)</f>
        <v>38500.439999999995</v>
      </c>
      <c r="D27" s="259">
        <v>46602</v>
      </c>
      <c r="E27" s="259">
        <v>34333</v>
      </c>
      <c r="F27" s="259">
        <v>12268</v>
      </c>
      <c r="G27" s="289">
        <v>8.7508117169512012</v>
      </c>
      <c r="H27" s="35"/>
      <c r="I27" s="107"/>
      <c r="J27" s="107"/>
      <c r="K27" s="356"/>
      <c r="L27" s="36"/>
      <c r="N27" s="36"/>
      <c r="O27" s="36"/>
      <c r="Q27" s="387"/>
      <c r="R27" s="388"/>
      <c r="S27" s="388"/>
      <c r="V27" s="379"/>
      <c r="W27" s="379"/>
    </row>
    <row r="28" spans="1:23" x14ac:dyDescent="0.2">
      <c r="A28" s="37"/>
      <c r="B28" s="298"/>
      <c r="C28" s="298"/>
      <c r="D28" s="298"/>
      <c r="E28" s="298"/>
      <c r="F28" s="298"/>
      <c r="G28" s="298"/>
      <c r="Q28" s="387"/>
      <c r="R28" s="387"/>
      <c r="S28" s="387"/>
    </row>
    <row r="29" spans="1:23" x14ac:dyDescent="0.2">
      <c r="A29" s="39" t="s">
        <v>203</v>
      </c>
      <c r="B29" s="39"/>
      <c r="C29" s="39"/>
      <c r="D29" s="38"/>
      <c r="E29" s="38"/>
      <c r="F29" s="38"/>
      <c r="G29" s="31"/>
    </row>
    <row r="30" spans="1:23" x14ac:dyDescent="0.2">
      <c r="A30" s="178" t="s">
        <v>85</v>
      </c>
      <c r="B30" s="39"/>
      <c r="C30" s="39"/>
      <c r="D30" s="38"/>
      <c r="E30" s="38"/>
      <c r="F30" s="38"/>
      <c r="G30" s="31"/>
    </row>
    <row r="31" spans="1:23" ht="12.75" x14ac:dyDescent="0.2">
      <c r="A31" s="178" t="s">
        <v>86</v>
      </c>
      <c r="B31" s="39"/>
      <c r="C31" s="39"/>
    </row>
    <row r="32" spans="1:23" x14ac:dyDescent="0.2">
      <c r="A32" s="23" t="s">
        <v>87</v>
      </c>
      <c r="B32" s="23"/>
      <c r="C32" s="23"/>
      <c r="D32" s="131"/>
      <c r="E32" s="131"/>
      <c r="F32" s="131"/>
    </row>
    <row r="35" spans="4:16" x14ac:dyDescent="0.2">
      <c r="D35" s="238"/>
      <c r="E35" s="238"/>
    </row>
    <row r="36" spans="4:16" x14ac:dyDescent="0.2">
      <c r="D36" s="238"/>
      <c r="E36" s="238"/>
    </row>
    <row r="37" spans="4:16" x14ac:dyDescent="0.2">
      <c r="D37" s="238"/>
      <c r="E37" s="238"/>
    </row>
    <row r="38" spans="4:16" x14ac:dyDescent="0.2">
      <c r="E38" s="238"/>
      <c r="F38" s="238"/>
    </row>
    <row r="42" spans="4:16" x14ac:dyDescent="0.2">
      <c r="E42" s="238"/>
      <c r="N42" s="238"/>
      <c r="O42" s="238"/>
      <c r="P42" s="238"/>
    </row>
    <row r="43" spans="4:16" x14ac:dyDescent="0.2">
      <c r="N43" s="238"/>
      <c r="O43" s="238"/>
      <c r="P43" s="238"/>
    </row>
    <row r="44" spans="4:16" x14ac:dyDescent="0.2">
      <c r="N44" s="238"/>
      <c r="O44" s="238"/>
      <c r="P44" s="238"/>
    </row>
    <row r="45" spans="4:16" x14ac:dyDescent="0.2">
      <c r="N45" s="238"/>
      <c r="O45" s="238"/>
      <c r="P45" s="238"/>
    </row>
    <row r="46" spans="4:16" x14ac:dyDescent="0.2">
      <c r="N46" s="238"/>
      <c r="O46" s="238"/>
      <c r="P46" s="238"/>
    </row>
    <row r="47" spans="4:16" x14ac:dyDescent="0.2">
      <c r="N47" s="238"/>
      <c r="O47" s="238"/>
      <c r="P47" s="238"/>
    </row>
    <row r="48" spans="4:16" x14ac:dyDescent="0.2">
      <c r="N48" s="238"/>
      <c r="O48" s="238"/>
      <c r="P48" s="238"/>
    </row>
    <row r="49" spans="14:16" x14ac:dyDescent="0.2">
      <c r="N49" s="238"/>
      <c r="O49" s="238"/>
      <c r="P49" s="238"/>
    </row>
    <row r="50" spans="14:16" x14ac:dyDescent="0.2">
      <c r="N50" s="238"/>
      <c r="O50" s="238"/>
      <c r="P50" s="238"/>
    </row>
    <row r="51" spans="14:16" x14ac:dyDescent="0.2">
      <c r="N51" s="238"/>
      <c r="O51" s="238"/>
      <c r="P51" s="238"/>
    </row>
    <row r="52" spans="14:16" x14ac:dyDescent="0.2">
      <c r="N52" s="238"/>
      <c r="O52" s="238"/>
      <c r="P52" s="238"/>
    </row>
    <row r="53" spans="14:16" x14ac:dyDescent="0.2">
      <c r="N53" s="238"/>
      <c r="O53" s="238"/>
      <c r="P53" s="238"/>
    </row>
    <row r="54" spans="14:16" x14ac:dyDescent="0.2">
      <c r="N54" s="238"/>
      <c r="O54" s="238"/>
      <c r="P54" s="238"/>
    </row>
    <row r="55" spans="14:16" x14ac:dyDescent="0.2">
      <c r="N55" s="238"/>
      <c r="O55" s="238"/>
      <c r="P55" s="238"/>
    </row>
    <row r="56" spans="14:16" x14ac:dyDescent="0.2">
      <c r="N56" s="238"/>
      <c r="O56" s="238"/>
      <c r="P56" s="238"/>
    </row>
    <row r="57" spans="14:16" x14ac:dyDescent="0.2">
      <c r="N57" s="238"/>
      <c r="O57" s="238"/>
      <c r="P57" s="238"/>
    </row>
    <row r="58" spans="14:16" x14ac:dyDescent="0.2">
      <c r="N58" s="238"/>
      <c r="O58" s="238"/>
      <c r="P58" s="238"/>
    </row>
    <row r="59" spans="14:16" x14ac:dyDescent="0.2">
      <c r="N59" s="238"/>
      <c r="O59" s="238"/>
      <c r="P59" s="238"/>
    </row>
    <row r="60" spans="14:16" x14ac:dyDescent="0.2">
      <c r="N60" s="238"/>
      <c r="O60" s="238"/>
      <c r="P60" s="238"/>
    </row>
    <row r="61" spans="14:16" x14ac:dyDescent="0.2">
      <c r="N61" s="238"/>
      <c r="O61" s="238"/>
      <c r="P61" s="238"/>
    </row>
    <row r="62" spans="14:16" x14ac:dyDescent="0.2">
      <c r="N62" s="238"/>
      <c r="O62" s="238"/>
      <c r="P62" s="238"/>
    </row>
    <row r="67" spans="2:3" x14ac:dyDescent="0.2">
      <c r="B67" s="238"/>
      <c r="C67" s="238"/>
    </row>
  </sheetData>
  <mergeCells count="5">
    <mergeCell ref="D6:F6"/>
    <mergeCell ref="B5:B8"/>
    <mergeCell ref="C5:C8"/>
    <mergeCell ref="D5:G5"/>
    <mergeCell ref="G6:G8"/>
  </mergeCells>
  <pageMargins left="0.78740157480314965" right="0.78740157480314965" top="0.98425196850393704" bottom="0.98425196850393704" header="0.51181102362204722" footer="0.51181102362204722"/>
  <pageSetup paperSize="9" scale="8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4"/>
  <sheetViews>
    <sheetView showGridLines="0" zoomScaleNormal="100" workbookViewId="0">
      <selection activeCell="A29" sqref="A29"/>
    </sheetView>
  </sheetViews>
  <sheetFormatPr baseColWidth="10" defaultColWidth="9.140625" defaultRowHeight="12.75" x14ac:dyDescent="0.2"/>
  <cols>
    <col min="1" max="1" width="22.85546875" style="28" customWidth="1"/>
    <col min="2" max="13" width="11" style="28" customWidth="1"/>
    <col min="14" max="16384" width="9.140625" style="28"/>
  </cols>
  <sheetData>
    <row r="1" spans="1:28" x14ac:dyDescent="0.2">
      <c r="A1" s="1" t="s">
        <v>197</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row>
    <row r="2" spans="1:28" ht="18" x14ac:dyDescent="0.25">
      <c r="A2" s="4" t="s">
        <v>89</v>
      </c>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row>
    <row r="3" spans="1:28" ht="15.75" x14ac:dyDescent="0.25">
      <c r="A3" s="211" t="s">
        <v>90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row>
    <row r="5" spans="1:28" s="12" customFormat="1" ht="16.5" customHeight="1" x14ac:dyDescent="0.2">
      <c r="A5" s="61"/>
      <c r="B5" s="437" t="s">
        <v>56</v>
      </c>
      <c r="C5" s="438"/>
      <c r="D5" s="439"/>
      <c r="E5" s="437" t="s">
        <v>199</v>
      </c>
      <c r="F5" s="438"/>
      <c r="G5" s="439"/>
      <c r="H5" s="437" t="s">
        <v>71</v>
      </c>
      <c r="I5" s="438"/>
      <c r="J5" s="439"/>
      <c r="K5" s="435" t="s">
        <v>72</v>
      </c>
      <c r="L5" s="436"/>
      <c r="M5" s="436"/>
      <c r="N5" s="210"/>
      <c r="O5" s="210"/>
      <c r="P5" s="210"/>
      <c r="Q5" s="210"/>
      <c r="R5" s="210"/>
      <c r="S5" s="210"/>
      <c r="T5" s="210"/>
      <c r="U5" s="24"/>
      <c r="V5" s="24"/>
      <c r="W5" s="24"/>
      <c r="X5" s="24"/>
      <c r="Y5" s="24"/>
      <c r="Z5" s="24"/>
      <c r="AA5" s="24"/>
      <c r="AB5" s="24"/>
    </row>
    <row r="6" spans="1:28" s="12" customFormat="1" ht="42.75" customHeight="1" x14ac:dyDescent="0.2">
      <c r="A6" s="62" t="s">
        <v>34</v>
      </c>
      <c r="B6" s="77" t="s">
        <v>91</v>
      </c>
      <c r="C6" s="77" t="s">
        <v>92</v>
      </c>
      <c r="D6" s="77" t="s">
        <v>93</v>
      </c>
      <c r="E6" s="77" t="s">
        <v>91</v>
      </c>
      <c r="F6" s="77" t="s">
        <v>92</v>
      </c>
      <c r="G6" s="77" t="s">
        <v>93</v>
      </c>
      <c r="H6" s="77" t="s">
        <v>91</v>
      </c>
      <c r="I6" s="77" t="s">
        <v>92</v>
      </c>
      <c r="J6" s="77" t="s">
        <v>93</v>
      </c>
      <c r="K6" s="77" t="s">
        <v>91</v>
      </c>
      <c r="L6" s="64" t="s">
        <v>92</v>
      </c>
      <c r="M6" s="64" t="s">
        <v>93</v>
      </c>
      <c r="N6" s="200" t="s">
        <v>94</v>
      </c>
      <c r="O6" s="232"/>
      <c r="P6" s="210"/>
      <c r="Q6" s="232"/>
      <c r="R6" s="210"/>
      <c r="S6" s="210"/>
      <c r="T6" s="210"/>
      <c r="U6" s="24"/>
      <c r="V6" s="24"/>
      <c r="W6" s="24"/>
      <c r="X6" s="24"/>
      <c r="Y6" s="24"/>
      <c r="Z6" s="24"/>
      <c r="AA6" s="24"/>
      <c r="AB6" s="24"/>
    </row>
    <row r="7" spans="1:28" s="55" customFormat="1" x14ac:dyDescent="0.2">
      <c r="A7" s="56" t="s">
        <v>37</v>
      </c>
      <c r="B7" s="249">
        <f>E7+H7+K7</f>
        <v>2050.54</v>
      </c>
      <c r="C7" s="249">
        <f t="shared" ref="C7:D20" si="0">F7+I7+L7</f>
        <v>1125</v>
      </c>
      <c r="D7" s="249">
        <f t="shared" si="0"/>
        <v>275</v>
      </c>
      <c r="E7" s="250">
        <v>1251.54</v>
      </c>
      <c r="F7" s="391">
        <v>560</v>
      </c>
      <c r="G7" s="383">
        <v>82</v>
      </c>
      <c r="H7" s="383">
        <v>399</v>
      </c>
      <c r="I7" s="383">
        <v>201</v>
      </c>
      <c r="J7" s="383">
        <v>60</v>
      </c>
      <c r="K7" s="308">
        <v>400</v>
      </c>
      <c r="L7" s="383">
        <v>364</v>
      </c>
      <c r="M7" s="282">
        <v>133</v>
      </c>
      <c r="N7" s="207"/>
      <c r="O7" s="107"/>
      <c r="P7" s="210"/>
      <c r="Q7" s="210"/>
      <c r="R7" s="210"/>
      <c r="S7" s="210"/>
      <c r="T7" s="210"/>
      <c r="U7" s="24"/>
      <c r="V7" s="24"/>
      <c r="W7" s="24"/>
      <c r="X7" s="24"/>
      <c r="Y7" s="24"/>
      <c r="Z7" s="24"/>
      <c r="AA7" s="24"/>
      <c r="AB7" s="24"/>
    </row>
    <row r="8" spans="1:28" s="55" customFormat="1" x14ac:dyDescent="0.2">
      <c r="A8" s="56" t="s">
        <v>38</v>
      </c>
      <c r="B8" s="249">
        <f t="shared" ref="B8:B25" si="1">E8+H8+K8</f>
        <v>8396.81</v>
      </c>
      <c r="C8" s="249">
        <f t="shared" si="0"/>
        <v>6053</v>
      </c>
      <c r="D8" s="249">
        <f t="shared" si="0"/>
        <v>1596</v>
      </c>
      <c r="E8" s="249">
        <v>4762.7</v>
      </c>
      <c r="F8" s="308">
        <v>3684</v>
      </c>
      <c r="G8" s="383">
        <v>301</v>
      </c>
      <c r="H8" s="383">
        <v>2009.11</v>
      </c>
      <c r="I8" s="383">
        <v>1220</v>
      </c>
      <c r="J8" s="383">
        <v>677</v>
      </c>
      <c r="K8" s="308">
        <v>1625</v>
      </c>
      <c r="L8" s="383">
        <v>1149</v>
      </c>
      <c r="M8" s="280">
        <v>618</v>
      </c>
      <c r="N8" s="207"/>
      <c r="O8" s="107"/>
      <c r="P8" s="210"/>
      <c r="Q8" s="210"/>
      <c r="R8" s="210"/>
      <c r="S8" s="210"/>
      <c r="T8" s="210"/>
      <c r="U8" s="24"/>
      <c r="V8" s="24"/>
      <c r="W8" s="24"/>
      <c r="X8" s="24"/>
      <c r="Y8" s="24"/>
      <c r="Z8" s="24"/>
      <c r="AA8" s="24"/>
      <c r="AB8" s="24"/>
    </row>
    <row r="9" spans="1:28" s="55" customFormat="1" x14ac:dyDescent="0.2">
      <c r="A9" s="56" t="s">
        <v>39</v>
      </c>
      <c r="B9" s="249">
        <f t="shared" si="1"/>
        <v>24820.58</v>
      </c>
      <c r="C9" s="249">
        <f t="shared" si="0"/>
        <v>18214</v>
      </c>
      <c r="D9" s="249">
        <f t="shared" si="0"/>
        <v>6813</v>
      </c>
      <c r="E9" s="249">
        <v>9035.92</v>
      </c>
      <c r="F9" s="308">
        <v>6764</v>
      </c>
      <c r="G9" s="383">
        <v>589</v>
      </c>
      <c r="H9" s="383">
        <v>3877.66</v>
      </c>
      <c r="I9" s="383">
        <v>2827</v>
      </c>
      <c r="J9" s="383">
        <v>1607</v>
      </c>
      <c r="K9" s="308">
        <v>11907</v>
      </c>
      <c r="L9" s="383">
        <v>8623</v>
      </c>
      <c r="M9" s="280">
        <v>4617</v>
      </c>
      <c r="N9" s="207"/>
      <c r="O9" s="107"/>
      <c r="P9" s="210"/>
      <c r="Q9" s="210"/>
      <c r="R9" s="210"/>
      <c r="S9" s="210"/>
      <c r="T9" s="210"/>
      <c r="U9" s="24"/>
      <c r="V9" s="24"/>
      <c r="W9" s="24"/>
      <c r="X9" s="24"/>
      <c r="Y9" s="24"/>
      <c r="Z9" s="24"/>
      <c r="AA9" s="24"/>
      <c r="AB9" s="24"/>
    </row>
    <row r="10" spans="1:28" s="55" customFormat="1" x14ac:dyDescent="0.2">
      <c r="A10" s="56" t="s">
        <v>40</v>
      </c>
      <c r="B10" s="249">
        <f t="shared" si="1"/>
        <v>1208.19</v>
      </c>
      <c r="C10" s="249">
        <f t="shared" si="0"/>
        <v>810</v>
      </c>
      <c r="D10" s="249">
        <f t="shared" si="0"/>
        <v>223</v>
      </c>
      <c r="E10" s="249">
        <v>466.17</v>
      </c>
      <c r="F10" s="308">
        <v>239</v>
      </c>
      <c r="G10" s="383">
        <v>21</v>
      </c>
      <c r="H10" s="383">
        <v>147.01999999999998</v>
      </c>
      <c r="I10" s="383">
        <v>99</v>
      </c>
      <c r="J10" s="383">
        <v>31</v>
      </c>
      <c r="K10" s="308">
        <v>595</v>
      </c>
      <c r="L10" s="383">
        <v>472</v>
      </c>
      <c r="M10" s="280">
        <v>171</v>
      </c>
      <c r="N10" s="207"/>
      <c r="O10" s="107"/>
      <c r="P10" s="210"/>
      <c r="Q10" s="210"/>
      <c r="R10" s="210"/>
      <c r="S10" s="210"/>
      <c r="T10" s="210"/>
      <c r="U10" s="24"/>
      <c r="V10" s="24"/>
      <c r="W10" s="24"/>
      <c r="X10" s="24"/>
      <c r="Y10" s="24"/>
      <c r="Z10" s="24"/>
      <c r="AA10" s="24"/>
      <c r="AB10" s="24"/>
    </row>
    <row r="11" spans="1:28" s="55" customFormat="1" x14ac:dyDescent="0.2">
      <c r="A11" s="56" t="s">
        <v>41</v>
      </c>
      <c r="B11" s="249">
        <f t="shared" si="1"/>
        <v>1274.74</v>
      </c>
      <c r="C11" s="249">
        <f t="shared" si="0"/>
        <v>749</v>
      </c>
      <c r="D11" s="249">
        <f t="shared" si="0"/>
        <v>207</v>
      </c>
      <c r="E11" s="249">
        <v>660.2</v>
      </c>
      <c r="F11" s="308">
        <v>278</v>
      </c>
      <c r="G11" s="383">
        <v>19</v>
      </c>
      <c r="H11" s="383">
        <v>227.54000000000002</v>
      </c>
      <c r="I11" s="383">
        <v>149</v>
      </c>
      <c r="J11" s="383">
        <v>65</v>
      </c>
      <c r="K11" s="308">
        <v>387</v>
      </c>
      <c r="L11" s="383">
        <v>322</v>
      </c>
      <c r="M11" s="280">
        <v>123</v>
      </c>
      <c r="N11" s="207"/>
      <c r="O11" s="107"/>
      <c r="P11" s="210"/>
      <c r="Q11" s="210"/>
      <c r="R11" s="210"/>
      <c r="S11" s="210"/>
      <c r="T11" s="210"/>
      <c r="U11" s="31"/>
      <c r="V11" s="31"/>
      <c r="W11" s="31"/>
      <c r="X11" s="31"/>
      <c r="Y11" s="31"/>
      <c r="Z11" s="31"/>
      <c r="AA11" s="31"/>
      <c r="AB11" s="31"/>
    </row>
    <row r="12" spans="1:28" s="55" customFormat="1" x14ac:dyDescent="0.2">
      <c r="A12" s="56" t="s">
        <v>42</v>
      </c>
      <c r="B12" s="249">
        <f t="shared" si="1"/>
        <v>2553.59</v>
      </c>
      <c r="C12" s="249">
        <f t="shared" si="0"/>
        <v>1704</v>
      </c>
      <c r="D12" s="249">
        <f t="shared" si="0"/>
        <v>239</v>
      </c>
      <c r="E12" s="249">
        <v>1890.49</v>
      </c>
      <c r="F12" s="308">
        <v>1235</v>
      </c>
      <c r="G12" s="383">
        <v>49</v>
      </c>
      <c r="H12" s="383">
        <v>162.1</v>
      </c>
      <c r="I12" s="383">
        <v>91</v>
      </c>
      <c r="J12" s="383">
        <v>35</v>
      </c>
      <c r="K12" s="308">
        <v>501</v>
      </c>
      <c r="L12" s="383">
        <v>378</v>
      </c>
      <c r="M12" s="280">
        <v>155</v>
      </c>
      <c r="N12" s="207"/>
      <c r="O12" s="107"/>
      <c r="P12" s="210"/>
      <c r="Q12" s="210"/>
      <c r="R12" s="210"/>
      <c r="S12" s="210"/>
      <c r="T12" s="210"/>
      <c r="U12" s="31"/>
      <c r="V12" s="31"/>
      <c r="W12" s="31"/>
      <c r="X12" s="31"/>
      <c r="Y12" s="31"/>
      <c r="Z12" s="31"/>
      <c r="AA12" s="31"/>
      <c r="AB12" s="31"/>
    </row>
    <row r="13" spans="1:28" s="55" customFormat="1" x14ac:dyDescent="0.2">
      <c r="A13" s="56" t="s">
        <v>43</v>
      </c>
      <c r="B13" s="249">
        <f t="shared" si="1"/>
        <v>1913.48</v>
      </c>
      <c r="C13" s="249">
        <f t="shared" si="0"/>
        <v>1166</v>
      </c>
      <c r="D13" s="249">
        <f t="shared" si="0"/>
        <v>276</v>
      </c>
      <c r="E13" s="249">
        <v>1399.22</v>
      </c>
      <c r="F13" s="308">
        <v>747</v>
      </c>
      <c r="G13" s="383">
        <v>103</v>
      </c>
      <c r="H13" s="383">
        <v>230.26000000000002</v>
      </c>
      <c r="I13" s="383">
        <v>153</v>
      </c>
      <c r="J13" s="383">
        <v>66</v>
      </c>
      <c r="K13" s="308">
        <v>284</v>
      </c>
      <c r="L13" s="383">
        <v>266</v>
      </c>
      <c r="M13" s="280">
        <v>107</v>
      </c>
      <c r="N13" s="207"/>
      <c r="O13" s="107"/>
      <c r="P13" s="210"/>
      <c r="Q13" s="210"/>
      <c r="R13" s="210"/>
      <c r="S13" s="210"/>
      <c r="T13" s="210"/>
      <c r="U13" s="31"/>
      <c r="V13" s="31"/>
      <c r="W13" s="31"/>
      <c r="X13" s="31"/>
      <c r="Y13" s="31"/>
      <c r="Z13" s="31"/>
      <c r="AA13" s="31"/>
      <c r="AB13" s="31"/>
    </row>
    <row r="14" spans="1:28" s="55" customFormat="1" x14ac:dyDescent="0.2">
      <c r="A14" s="56" t="s">
        <v>44</v>
      </c>
      <c r="B14" s="249">
        <f t="shared" si="1"/>
        <v>1521.42</v>
      </c>
      <c r="C14" s="249">
        <f t="shared" si="0"/>
        <v>1169</v>
      </c>
      <c r="D14" s="249">
        <f t="shared" si="0"/>
        <v>318</v>
      </c>
      <c r="E14" s="249">
        <v>882.42</v>
      </c>
      <c r="F14" s="308">
        <v>575</v>
      </c>
      <c r="G14" s="383">
        <v>127</v>
      </c>
      <c r="H14" s="383">
        <v>102</v>
      </c>
      <c r="I14" s="383">
        <v>81</v>
      </c>
      <c r="J14" s="383">
        <v>36</v>
      </c>
      <c r="K14" s="308">
        <v>537</v>
      </c>
      <c r="L14" s="383">
        <v>513</v>
      </c>
      <c r="M14" s="280">
        <v>155</v>
      </c>
      <c r="N14" s="207"/>
      <c r="O14" s="107"/>
      <c r="P14" s="210"/>
      <c r="Q14" s="210"/>
      <c r="R14" s="210"/>
      <c r="S14" s="210"/>
      <c r="T14" s="210"/>
      <c r="U14" s="24"/>
      <c r="V14" s="24"/>
      <c r="W14" s="24"/>
      <c r="X14" s="24"/>
      <c r="Y14" s="24"/>
      <c r="Z14" s="24"/>
      <c r="AA14" s="24"/>
      <c r="AB14" s="24"/>
    </row>
    <row r="15" spans="1:28" s="55" customFormat="1" x14ac:dyDescent="0.2">
      <c r="A15" s="56" t="s">
        <v>45</v>
      </c>
      <c r="B15" s="249">
        <f t="shared" si="1"/>
        <v>3033.17</v>
      </c>
      <c r="C15" s="249">
        <f t="shared" si="0"/>
        <v>1831</v>
      </c>
      <c r="D15" s="249">
        <f t="shared" si="0"/>
        <v>582</v>
      </c>
      <c r="E15" s="249">
        <v>1623</v>
      </c>
      <c r="F15" s="308">
        <f>486+236</f>
        <v>722</v>
      </c>
      <c r="G15" s="383">
        <f>17+68</f>
        <v>85</v>
      </c>
      <c r="H15" s="383">
        <v>340.16999999999996</v>
      </c>
      <c r="I15" s="383">
        <v>260</v>
      </c>
      <c r="J15" s="383">
        <f>31+89</f>
        <v>120</v>
      </c>
      <c r="K15" s="308">
        <v>1070</v>
      </c>
      <c r="L15" s="383">
        <f>172+677</f>
        <v>849</v>
      </c>
      <c r="M15" s="280">
        <f>302+75</f>
        <v>377</v>
      </c>
      <c r="N15" s="207"/>
      <c r="O15" s="107"/>
      <c r="P15" s="210"/>
      <c r="Q15" s="210"/>
      <c r="R15" s="210"/>
      <c r="S15" s="210"/>
      <c r="T15" s="210"/>
      <c r="U15" s="24"/>
      <c r="V15" s="24"/>
      <c r="W15" s="24"/>
      <c r="X15" s="24"/>
      <c r="Y15" s="24"/>
      <c r="Z15" s="24"/>
      <c r="AA15" s="24"/>
      <c r="AB15" s="24"/>
    </row>
    <row r="16" spans="1:28" s="55" customFormat="1" x14ac:dyDescent="0.2">
      <c r="A16" s="166" t="s">
        <v>46</v>
      </c>
      <c r="B16" s="249">
        <f t="shared" si="1"/>
        <v>5360.39</v>
      </c>
      <c r="C16" s="249">
        <f t="shared" si="0"/>
        <v>3360</v>
      </c>
      <c r="D16" s="249">
        <f t="shared" si="0"/>
        <v>878</v>
      </c>
      <c r="E16" s="249">
        <v>3385.53</v>
      </c>
      <c r="F16" s="308">
        <v>1855</v>
      </c>
      <c r="G16" s="383">
        <v>161</v>
      </c>
      <c r="H16" s="383">
        <v>380.86</v>
      </c>
      <c r="I16" s="383">
        <v>261</v>
      </c>
      <c r="J16" s="383">
        <v>126</v>
      </c>
      <c r="K16" s="308">
        <v>1594</v>
      </c>
      <c r="L16" s="383">
        <v>1244</v>
      </c>
      <c r="M16" s="280">
        <v>591</v>
      </c>
      <c r="N16" s="207"/>
      <c r="O16" s="107"/>
      <c r="P16" s="210"/>
      <c r="Q16" s="210"/>
      <c r="R16" s="145"/>
      <c r="S16" s="210"/>
      <c r="T16" s="210"/>
      <c r="U16" s="24"/>
      <c r="V16" s="24"/>
      <c r="W16" s="24"/>
      <c r="X16" s="24"/>
      <c r="Y16" s="24"/>
      <c r="Z16" s="24"/>
      <c r="AA16" s="24"/>
      <c r="AB16" s="24"/>
    </row>
    <row r="17" spans="1:28" customFormat="1" x14ac:dyDescent="0.2">
      <c r="A17" s="56" t="s">
        <v>47</v>
      </c>
      <c r="B17" s="249">
        <f t="shared" si="1"/>
        <v>11254.98</v>
      </c>
      <c r="C17" s="249">
        <f t="shared" si="0"/>
        <v>7482</v>
      </c>
      <c r="D17" s="249">
        <f t="shared" si="0"/>
        <v>3092</v>
      </c>
      <c r="E17" s="249">
        <v>3306.16</v>
      </c>
      <c r="F17" s="308">
        <v>1900</v>
      </c>
      <c r="G17" s="383">
        <v>166</v>
      </c>
      <c r="H17" s="383">
        <v>1683.8200000000002</v>
      </c>
      <c r="I17" s="383">
        <v>937</v>
      </c>
      <c r="J17" s="383">
        <v>609</v>
      </c>
      <c r="K17" s="308">
        <v>6265</v>
      </c>
      <c r="L17" s="383">
        <v>4645</v>
      </c>
      <c r="M17" s="280">
        <v>2317</v>
      </c>
      <c r="N17" s="207"/>
      <c r="O17" s="107"/>
      <c r="P17" s="210"/>
      <c r="Q17" s="210"/>
      <c r="R17" s="210"/>
      <c r="S17" s="210"/>
      <c r="T17" s="210"/>
      <c r="U17" s="24"/>
      <c r="V17" s="24"/>
      <c r="W17" s="24"/>
      <c r="X17" s="24"/>
      <c r="Y17" s="24"/>
      <c r="Z17" s="24"/>
      <c r="AA17" s="24"/>
      <c r="AB17" s="24"/>
    </row>
    <row r="18" spans="1:28" customFormat="1" x14ac:dyDescent="0.2">
      <c r="A18" s="56" t="s">
        <v>48</v>
      </c>
      <c r="B18" s="249">
        <f t="shared" si="1"/>
        <v>753.05000000000007</v>
      </c>
      <c r="C18" s="249">
        <f t="shared" si="0"/>
        <v>380</v>
      </c>
      <c r="D18" s="249">
        <f t="shared" si="0"/>
        <v>79</v>
      </c>
      <c r="E18" s="249">
        <v>610.72</v>
      </c>
      <c r="F18" s="308">
        <v>268</v>
      </c>
      <c r="G18" s="383">
        <v>31</v>
      </c>
      <c r="H18" s="383">
        <v>108.33</v>
      </c>
      <c r="I18" s="383">
        <v>79</v>
      </c>
      <c r="J18" s="383">
        <v>25</v>
      </c>
      <c r="K18" s="308">
        <v>34</v>
      </c>
      <c r="L18" s="383">
        <v>33</v>
      </c>
      <c r="M18" s="280">
        <v>23</v>
      </c>
      <c r="N18" s="207"/>
      <c r="O18" s="107"/>
      <c r="P18" s="210"/>
      <c r="Q18" s="210"/>
      <c r="R18" s="210"/>
      <c r="S18" s="210"/>
      <c r="T18" s="210"/>
      <c r="U18" s="24"/>
      <c r="V18" s="24"/>
      <c r="W18" s="24"/>
      <c r="X18" s="24"/>
      <c r="Y18" s="24"/>
      <c r="Z18" s="24"/>
      <c r="AA18" s="24"/>
      <c r="AB18" s="24"/>
    </row>
    <row r="19" spans="1:28" s="55" customFormat="1" x14ac:dyDescent="0.2">
      <c r="A19" s="56" t="s">
        <v>49</v>
      </c>
      <c r="B19" s="249">
        <f t="shared" si="1"/>
        <v>3028.3500000000004</v>
      </c>
      <c r="C19" s="249">
        <f t="shared" si="0"/>
        <v>1562</v>
      </c>
      <c r="D19" s="249">
        <f t="shared" si="0"/>
        <v>321</v>
      </c>
      <c r="E19" s="249">
        <v>2221.0700000000002</v>
      </c>
      <c r="F19" s="308">
        <v>883</v>
      </c>
      <c r="G19" s="383">
        <v>75</v>
      </c>
      <c r="H19" s="383">
        <v>202.28</v>
      </c>
      <c r="I19" s="383">
        <v>146</v>
      </c>
      <c r="J19" s="383">
        <v>61</v>
      </c>
      <c r="K19" s="308">
        <v>605</v>
      </c>
      <c r="L19" s="383">
        <v>533</v>
      </c>
      <c r="M19" s="280">
        <v>185</v>
      </c>
      <c r="N19" s="207"/>
      <c r="O19" s="107"/>
      <c r="P19" s="210"/>
      <c r="Q19" s="210"/>
      <c r="R19" s="210"/>
      <c r="S19" s="210"/>
      <c r="T19" s="210"/>
      <c r="U19" s="24"/>
      <c r="V19" s="24"/>
      <c r="W19" s="24"/>
      <c r="X19" s="24"/>
      <c r="Y19" s="24"/>
      <c r="Z19" s="24"/>
      <c r="AA19" s="24"/>
      <c r="AB19" s="24"/>
    </row>
    <row r="20" spans="1:28" customFormat="1" x14ac:dyDescent="0.2">
      <c r="A20" s="15" t="s">
        <v>50</v>
      </c>
      <c r="B20" s="249">
        <f t="shared" si="1"/>
        <v>13081.75</v>
      </c>
      <c r="C20" s="249">
        <f t="shared" si="0"/>
        <v>9321</v>
      </c>
      <c r="D20" s="249">
        <f t="shared" si="0"/>
        <v>3699</v>
      </c>
      <c r="E20" s="249">
        <v>4287.51</v>
      </c>
      <c r="F20" s="386">
        <v>2640</v>
      </c>
      <c r="G20" s="383">
        <v>355</v>
      </c>
      <c r="H20" s="383">
        <v>2042.2400000000002</v>
      </c>
      <c r="I20" s="383">
        <v>1460</v>
      </c>
      <c r="J20" s="383">
        <f>823+42</f>
        <v>865</v>
      </c>
      <c r="K20" s="308">
        <v>6752</v>
      </c>
      <c r="L20" s="383">
        <f>5067+154</f>
        <v>5221</v>
      </c>
      <c r="M20" s="280">
        <f>2428+51</f>
        <v>2479</v>
      </c>
      <c r="N20" s="207"/>
      <c r="O20" s="107"/>
      <c r="P20" s="210"/>
      <c r="Q20" s="210"/>
      <c r="R20" s="210"/>
      <c r="S20" s="210"/>
      <c r="T20" s="210"/>
      <c r="U20" s="24"/>
      <c r="V20" s="24"/>
      <c r="W20" s="24"/>
      <c r="X20" s="24"/>
      <c r="Y20" s="24"/>
      <c r="Z20" s="24"/>
      <c r="AA20" s="24"/>
      <c r="AB20" s="24"/>
    </row>
    <row r="21" spans="1:28" customFormat="1" x14ac:dyDescent="0.2">
      <c r="A21" s="15" t="s">
        <v>51</v>
      </c>
      <c r="B21" s="249">
        <f t="shared" si="1"/>
        <v>2309.16</v>
      </c>
      <c r="C21" s="249">
        <f t="shared" ref="C21:C25" si="2">F21+I21+L21</f>
        <v>1561</v>
      </c>
      <c r="D21" s="249">
        <f t="shared" ref="D21:D25" si="3">G21+J21+M21</f>
        <v>447</v>
      </c>
      <c r="E21" s="246">
        <v>949.68</v>
      </c>
      <c r="F21" s="386">
        <v>494</v>
      </c>
      <c r="G21" s="393">
        <v>29</v>
      </c>
      <c r="H21" s="383">
        <v>320.48</v>
      </c>
      <c r="I21" s="383">
        <v>238</v>
      </c>
      <c r="J21" s="383">
        <v>84</v>
      </c>
      <c r="K21" s="308">
        <v>1039</v>
      </c>
      <c r="L21" s="383">
        <v>829</v>
      </c>
      <c r="M21" s="280">
        <v>334</v>
      </c>
      <c r="N21" s="207"/>
      <c r="O21" s="107"/>
      <c r="P21" s="210"/>
      <c r="Q21" s="210"/>
      <c r="R21" s="210"/>
      <c r="S21" s="24"/>
      <c r="T21" s="24"/>
      <c r="U21" s="24"/>
      <c r="V21" s="24"/>
      <c r="W21" s="24"/>
      <c r="X21" s="24"/>
      <c r="Y21" s="24"/>
      <c r="Z21" s="24"/>
      <c r="AA21" s="24"/>
      <c r="AB21" s="24"/>
    </row>
    <row r="22" spans="1:28" customFormat="1" x14ac:dyDescent="0.2">
      <c r="A22" s="15" t="s">
        <v>52</v>
      </c>
      <c r="B22" s="249">
        <f t="shared" si="1"/>
        <v>4240.46</v>
      </c>
      <c r="C22" s="249">
        <f t="shared" si="2"/>
        <v>2946</v>
      </c>
      <c r="D22" s="249">
        <f t="shared" si="3"/>
        <v>1465</v>
      </c>
      <c r="E22" s="246">
        <v>571.14</v>
      </c>
      <c r="F22" s="386">
        <v>350</v>
      </c>
      <c r="G22" s="393">
        <v>40</v>
      </c>
      <c r="H22" s="383">
        <v>571.31999999999994</v>
      </c>
      <c r="I22" s="383">
        <v>385</v>
      </c>
      <c r="J22" s="383">
        <v>262</v>
      </c>
      <c r="K22" s="308">
        <v>3098</v>
      </c>
      <c r="L22" s="383">
        <v>2211</v>
      </c>
      <c r="M22" s="280">
        <v>1163</v>
      </c>
      <c r="N22" s="207"/>
      <c r="O22" s="221"/>
      <c r="P22" s="210"/>
      <c r="Q22" s="210"/>
      <c r="R22" s="210"/>
      <c r="S22" s="24"/>
      <c r="T22" s="24"/>
      <c r="U22" s="24"/>
      <c r="V22" s="24"/>
      <c r="W22" s="24"/>
      <c r="X22" s="24"/>
      <c r="Y22" s="24"/>
      <c r="Z22" s="24"/>
      <c r="AA22" s="24"/>
      <c r="AB22" s="24"/>
    </row>
    <row r="23" spans="1:28" customFormat="1" x14ac:dyDescent="0.2">
      <c r="A23" s="15" t="s">
        <v>53</v>
      </c>
      <c r="B23" s="249">
        <f t="shared" si="1"/>
        <v>357.44</v>
      </c>
      <c r="C23" s="249">
        <f t="shared" si="2"/>
        <v>237</v>
      </c>
      <c r="D23" s="249">
        <f t="shared" si="3"/>
        <v>67</v>
      </c>
      <c r="E23" s="246">
        <v>99.53</v>
      </c>
      <c r="F23" s="392">
        <v>27</v>
      </c>
      <c r="G23" s="393">
        <v>4</v>
      </c>
      <c r="H23" s="383">
        <v>80.91</v>
      </c>
      <c r="I23" s="383">
        <v>63</v>
      </c>
      <c r="J23" s="383">
        <v>18</v>
      </c>
      <c r="K23" s="308">
        <v>177</v>
      </c>
      <c r="L23" s="383">
        <v>147</v>
      </c>
      <c r="M23" s="280">
        <v>45</v>
      </c>
      <c r="N23" s="207"/>
      <c r="O23" s="107"/>
      <c r="P23" s="210"/>
      <c r="Q23" s="210"/>
      <c r="R23" s="210"/>
      <c r="S23" s="24"/>
      <c r="T23" s="24"/>
      <c r="U23" s="24"/>
      <c r="V23" s="24"/>
      <c r="W23" s="24"/>
      <c r="X23" s="24"/>
      <c r="Y23" s="24"/>
      <c r="Z23" s="24"/>
      <c r="AA23" s="24"/>
      <c r="AB23" s="24"/>
    </row>
    <row r="24" spans="1:28" customFormat="1" x14ac:dyDescent="0.2">
      <c r="A24" s="15" t="s">
        <v>54</v>
      </c>
      <c r="B24" s="249">
        <f>H24+K24</f>
        <v>57.9</v>
      </c>
      <c r="C24" s="249">
        <f t="shared" ref="C24:D24" si="4">I24+L24</f>
        <v>44</v>
      </c>
      <c r="D24" s="249">
        <f t="shared" si="4"/>
        <v>32</v>
      </c>
      <c r="E24" s="394" t="s">
        <v>55</v>
      </c>
      <c r="F24" s="394" t="s">
        <v>55</v>
      </c>
      <c r="G24" s="394" t="s">
        <v>55</v>
      </c>
      <c r="H24" s="384">
        <v>8.9</v>
      </c>
      <c r="I24" s="384"/>
      <c r="J24" s="384">
        <v>0</v>
      </c>
      <c r="K24" s="308">
        <v>49</v>
      </c>
      <c r="L24" s="384">
        <v>44</v>
      </c>
      <c r="M24" s="280">
        <v>32</v>
      </c>
      <c r="N24" s="207"/>
      <c r="O24" s="107"/>
      <c r="P24" s="210"/>
      <c r="Q24" s="210"/>
      <c r="R24" s="210"/>
      <c r="S24" s="24"/>
      <c r="T24" s="24"/>
      <c r="U24" s="24"/>
      <c r="V24" s="24"/>
      <c r="W24" s="24"/>
      <c r="X24" s="24"/>
      <c r="Y24" s="24"/>
      <c r="Z24" s="24"/>
      <c r="AA24" s="24"/>
      <c r="AB24" s="24"/>
    </row>
    <row r="25" spans="1:28" s="30" customFormat="1" x14ac:dyDescent="0.2">
      <c r="A25" s="58" t="s">
        <v>56</v>
      </c>
      <c r="B25" s="295">
        <f t="shared" si="1"/>
        <v>86608.6</v>
      </c>
      <c r="C25" s="295">
        <f t="shared" si="2"/>
        <v>59628</v>
      </c>
      <c r="D25" s="295">
        <f t="shared" si="3"/>
        <v>20581</v>
      </c>
      <c r="E25" s="244">
        <v>36795.599999999999</v>
      </c>
      <c r="F25" s="395">
        <v>23135</v>
      </c>
      <c r="G25" s="395">
        <v>2209</v>
      </c>
      <c r="H25" s="309">
        <f>SUM(H7:H24)</f>
        <v>12893.999999999998</v>
      </c>
      <c r="I25" s="269">
        <f t="shared" ref="I25:J25" si="5">SUM(I7:I24)</f>
        <v>8650</v>
      </c>
      <c r="J25" s="269">
        <f t="shared" si="5"/>
        <v>4747</v>
      </c>
      <c r="K25" s="309">
        <v>36919</v>
      </c>
      <c r="L25" s="309">
        <f>SUM(L7:L24)</f>
        <v>27843</v>
      </c>
      <c r="M25" s="283">
        <f>SUM(M7:M24)</f>
        <v>13625</v>
      </c>
      <c r="N25" s="182"/>
      <c r="O25" s="208"/>
      <c r="P25" s="210"/>
      <c r="Q25" s="208"/>
      <c r="R25" s="210"/>
      <c r="S25" s="24"/>
      <c r="T25" s="24"/>
      <c r="U25" s="24"/>
      <c r="V25" s="24"/>
      <c r="W25" s="24"/>
      <c r="X25" s="24"/>
      <c r="Y25" s="24"/>
      <c r="Z25" s="24"/>
      <c r="AA25" s="24"/>
      <c r="AB25" s="24"/>
    </row>
    <row r="26" spans="1:28" s="30" customFormat="1" x14ac:dyDescent="0.2">
      <c r="A26" s="58"/>
      <c r="B26" s="208"/>
      <c r="C26" s="208"/>
      <c r="D26" s="208"/>
      <c r="E26" s="60"/>
      <c r="F26" s="208"/>
      <c r="G26" s="208"/>
      <c r="H26" s="145"/>
      <c r="I26" s="145"/>
      <c r="J26" s="210"/>
      <c r="K26" s="145"/>
      <c r="L26" s="145"/>
      <c r="M26" s="145"/>
      <c r="N26" s="210"/>
      <c r="O26" s="210"/>
      <c r="P26" s="210"/>
      <c r="Q26" s="210"/>
      <c r="R26" s="210"/>
      <c r="S26" s="24"/>
      <c r="T26" s="24"/>
      <c r="U26" s="2"/>
      <c r="V26" s="2"/>
      <c r="W26" s="2"/>
      <c r="X26" s="2"/>
      <c r="Y26" s="2"/>
      <c r="Z26" s="2"/>
      <c r="AA26" s="2"/>
      <c r="AB26" s="24"/>
    </row>
    <row r="27" spans="1:28" s="30" customFormat="1" x14ac:dyDescent="0.2">
      <c r="A27" s="144" t="s">
        <v>95</v>
      </c>
      <c r="B27" s="60"/>
      <c r="C27" s="60"/>
      <c r="D27" s="60"/>
      <c r="E27" s="60"/>
      <c r="F27" s="60"/>
      <c r="G27" s="60"/>
      <c r="H27" s="60"/>
      <c r="I27" s="389"/>
      <c r="J27" s="390"/>
      <c r="K27" s="390"/>
      <c r="L27" s="390"/>
      <c r="M27" s="60"/>
      <c r="N27" s="222"/>
      <c r="O27" s="222"/>
      <c r="P27" s="222"/>
      <c r="Q27" s="222"/>
      <c r="R27" s="222"/>
      <c r="S27" s="24"/>
      <c r="T27" s="24"/>
      <c r="U27" s="24"/>
      <c r="V27" s="24"/>
      <c r="W27" s="24"/>
      <c r="X27" s="24"/>
      <c r="Y27" s="24"/>
      <c r="Z27" s="24"/>
      <c r="AA27" s="24"/>
      <c r="AB27" s="24"/>
    </row>
    <row r="28" spans="1:28" s="222" customFormat="1" x14ac:dyDescent="0.2">
      <c r="A28" s="39" t="s">
        <v>204</v>
      </c>
      <c r="B28" s="60"/>
      <c r="C28" s="60"/>
      <c r="D28" s="60"/>
      <c r="E28" s="60"/>
      <c r="F28" s="60"/>
      <c r="G28" s="60"/>
      <c r="H28" s="60"/>
      <c r="I28" s="389"/>
      <c r="J28" s="390"/>
      <c r="K28" s="390"/>
      <c r="L28" s="390"/>
      <c r="M28" s="60"/>
      <c r="S28" s="24"/>
      <c r="T28" s="24"/>
      <c r="U28" s="24"/>
      <c r="V28" s="24"/>
      <c r="W28" s="24"/>
      <c r="X28" s="24"/>
      <c r="Y28" s="24"/>
      <c r="Z28" s="24"/>
      <c r="AA28" s="24"/>
      <c r="AB28" s="24"/>
    </row>
    <row r="29" spans="1:28" s="222" customFormat="1" x14ac:dyDescent="0.2">
      <c r="A29" s="178"/>
      <c r="B29" s="60"/>
      <c r="C29" s="60"/>
      <c r="D29" s="60"/>
      <c r="E29" s="60"/>
      <c r="F29" s="60"/>
      <c r="G29" s="60"/>
      <c r="H29" s="60"/>
      <c r="I29" s="389"/>
      <c r="J29" s="390"/>
      <c r="K29" s="390"/>
      <c r="L29" s="390"/>
      <c r="M29" s="60"/>
      <c r="S29" s="24"/>
      <c r="T29" s="24"/>
      <c r="U29" s="24"/>
      <c r="V29" s="24"/>
      <c r="W29" s="24"/>
      <c r="X29" s="24"/>
      <c r="Y29" s="24"/>
      <c r="Z29" s="24"/>
      <c r="AA29" s="24"/>
      <c r="AB29" s="24"/>
    </row>
    <row r="30" spans="1:28" customFormat="1" x14ac:dyDescent="0.2">
      <c r="A30" s="23" t="s">
        <v>58</v>
      </c>
      <c r="B30" s="221"/>
      <c r="C30" s="221"/>
      <c r="D30" s="221"/>
      <c r="E30" s="221"/>
      <c r="F30" s="221"/>
      <c r="G30" s="221"/>
      <c r="H30" s="221"/>
      <c r="I30" s="396"/>
      <c r="J30" s="221"/>
      <c r="K30" s="221"/>
      <c r="L30" s="69"/>
      <c r="M30" s="221"/>
      <c r="N30" s="210"/>
      <c r="O30" s="210"/>
      <c r="P30" s="210"/>
      <c r="Q30" s="210"/>
      <c r="R30" s="210"/>
      <c r="S30" s="24"/>
      <c r="T30" s="24"/>
      <c r="U30" s="24"/>
      <c r="V30" s="24"/>
      <c r="W30" s="24"/>
      <c r="X30" s="24"/>
      <c r="Y30" s="24"/>
      <c r="Z30" s="24"/>
      <c r="AA30" s="24"/>
      <c r="AB30" s="24"/>
    </row>
    <row r="31" spans="1:28" x14ac:dyDescent="0.2">
      <c r="A31" s="221"/>
      <c r="B31" s="221"/>
      <c r="C31" s="221"/>
      <c r="D31" s="221"/>
      <c r="E31" s="221"/>
      <c r="F31" s="221"/>
      <c r="G31" s="221"/>
      <c r="H31" s="221"/>
      <c r="I31" s="221"/>
      <c r="J31" s="221"/>
      <c r="K31" s="221"/>
      <c r="L31" s="221"/>
      <c r="M31" s="221"/>
      <c r="N31" s="221"/>
      <c r="O31" s="221"/>
      <c r="P31" s="221"/>
      <c r="Q31" s="221"/>
      <c r="R31" s="221"/>
      <c r="S31" s="24"/>
      <c r="T31" s="24"/>
      <c r="U31" s="24"/>
      <c r="V31" s="24"/>
      <c r="W31" s="24"/>
      <c r="X31" s="24"/>
      <c r="Y31" s="24"/>
      <c r="Z31" s="24"/>
      <c r="AA31" s="24"/>
      <c r="AB31" s="24"/>
    </row>
    <row r="32" spans="1:28" customFormat="1" x14ac:dyDescent="0.2">
      <c r="A32" s="23"/>
      <c r="B32" s="221"/>
      <c r="C32" s="221"/>
      <c r="D32" s="221"/>
      <c r="E32" s="221"/>
      <c r="F32" s="221"/>
      <c r="G32" s="221"/>
      <c r="H32" s="221"/>
      <c r="I32" s="221"/>
      <c r="J32" s="221"/>
      <c r="K32" s="221"/>
      <c r="L32" s="221"/>
      <c r="M32" s="221"/>
      <c r="N32" s="210"/>
      <c r="O32" s="210"/>
      <c r="P32" s="210"/>
      <c r="Q32" s="210"/>
      <c r="R32" s="210"/>
      <c r="S32" s="24"/>
      <c r="T32" s="24"/>
      <c r="U32" s="24"/>
      <c r="V32" s="24"/>
      <c r="W32" s="24"/>
      <c r="X32" s="24"/>
      <c r="Y32" s="24"/>
      <c r="Z32" s="24"/>
      <c r="AA32" s="24"/>
      <c r="AB32" s="24"/>
    </row>
    <row r="33" spans="1:28" x14ac:dyDescent="0.2">
      <c r="A33" s="221"/>
      <c r="B33" s="221"/>
      <c r="C33" s="221"/>
      <c r="D33" s="221"/>
      <c r="E33" s="221"/>
      <c r="F33" s="221"/>
      <c r="G33" s="221"/>
      <c r="H33" s="221"/>
      <c r="I33" s="221"/>
      <c r="J33" s="221"/>
      <c r="K33" s="221"/>
      <c r="L33" s="221"/>
      <c r="M33" s="221"/>
      <c r="N33" s="221"/>
      <c r="O33" s="221"/>
      <c r="P33" s="221"/>
      <c r="Q33" s="221"/>
      <c r="R33" s="221"/>
      <c r="S33" s="24"/>
      <c r="T33" s="24"/>
      <c r="U33" s="24"/>
      <c r="V33" s="24"/>
      <c r="W33" s="24"/>
      <c r="X33" s="24"/>
      <c r="Y33" s="24"/>
      <c r="Z33" s="24"/>
      <c r="AA33" s="24"/>
      <c r="AB33" s="24"/>
    </row>
    <row r="34" spans="1:28" x14ac:dyDescent="0.2">
      <c r="A34" s="221"/>
      <c r="B34" s="221"/>
      <c r="C34" s="221"/>
      <c r="D34" s="221"/>
      <c r="E34" s="221"/>
      <c r="F34" s="221"/>
      <c r="G34" s="221"/>
      <c r="H34" s="221"/>
      <c r="I34" s="221"/>
      <c r="J34" s="221"/>
      <c r="K34" s="221"/>
      <c r="L34" s="221"/>
      <c r="M34" s="221"/>
      <c r="N34" s="221"/>
      <c r="O34" s="221"/>
      <c r="P34" s="221"/>
      <c r="Q34" s="221"/>
      <c r="R34" s="221"/>
      <c r="S34" s="24"/>
      <c r="T34" s="24"/>
      <c r="U34" s="24"/>
      <c r="V34" s="24"/>
      <c r="W34" s="24"/>
      <c r="X34" s="24"/>
      <c r="Y34" s="24"/>
      <c r="Z34" s="24"/>
      <c r="AA34" s="24"/>
      <c r="AB34" s="24"/>
    </row>
  </sheetData>
  <sortState xmlns:xlrd2="http://schemas.microsoft.com/office/spreadsheetml/2017/richdata2" ref="A7:J14">
    <sortCondition ref="A7:A14"/>
  </sortState>
  <mergeCells count="4">
    <mergeCell ref="K5:M5"/>
    <mergeCell ref="B5:D5"/>
    <mergeCell ref="H5:J5"/>
    <mergeCell ref="E5:G5"/>
  </mergeCells>
  <pageMargins left="0.51181102362204722" right="0.51181102362204722" top="0.51181102362204722" bottom="0.51181102362204722" header="0.51181102362204722" footer="0.51181102362204722"/>
  <pageSetup paperSize="9" scale="89" orientation="landscape" r:id="rId1"/>
  <headerFooter alignWithMargins="0"/>
  <ignoredErrors>
    <ignoredError sqref="B24:D2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0"/>
  <sheetViews>
    <sheetView showGridLines="0" workbookViewId="0">
      <selection activeCell="A29" sqref="A29"/>
    </sheetView>
  </sheetViews>
  <sheetFormatPr baseColWidth="10" defaultColWidth="11.42578125" defaultRowHeight="12.75" x14ac:dyDescent="0.2"/>
  <cols>
    <col min="1" max="1" width="16.5703125" customWidth="1"/>
    <col min="2" max="11" width="11.7109375" customWidth="1"/>
  </cols>
  <sheetData>
    <row r="1" spans="1:15" x14ac:dyDescent="0.2">
      <c r="A1" s="1" t="s">
        <v>197</v>
      </c>
      <c r="B1" s="210"/>
      <c r="C1" s="210"/>
      <c r="D1" s="210"/>
      <c r="E1" s="210"/>
      <c r="F1" s="210"/>
      <c r="G1" s="210"/>
      <c r="H1" s="210"/>
      <c r="I1" s="210"/>
      <c r="J1" s="210"/>
      <c r="K1" s="210"/>
      <c r="L1" s="210"/>
      <c r="M1" s="210"/>
      <c r="N1" s="210"/>
      <c r="O1" s="210"/>
    </row>
    <row r="2" spans="1:15" ht="18" x14ac:dyDescent="0.25">
      <c r="A2" s="4" t="s">
        <v>96</v>
      </c>
      <c r="B2" s="210"/>
      <c r="C2" s="210"/>
      <c r="D2" s="210"/>
      <c r="E2" s="210"/>
      <c r="F2" s="210"/>
      <c r="G2" s="210"/>
      <c r="H2" s="210"/>
      <c r="I2" s="210"/>
      <c r="J2" s="210"/>
      <c r="K2" s="210"/>
      <c r="L2" s="210"/>
      <c r="M2" s="210"/>
      <c r="N2" s="210"/>
      <c r="O2" s="210"/>
    </row>
    <row r="3" spans="1:15" ht="15.75" x14ac:dyDescent="0.25">
      <c r="A3" s="211" t="s">
        <v>97</v>
      </c>
      <c r="B3" s="210"/>
      <c r="C3" s="210"/>
      <c r="D3" s="210"/>
      <c r="E3" s="210"/>
      <c r="F3" s="210"/>
      <c r="G3" s="210"/>
      <c r="H3" s="210"/>
      <c r="I3" s="210"/>
      <c r="J3" s="210"/>
      <c r="K3" s="210"/>
      <c r="L3" s="210"/>
      <c r="M3" s="210"/>
      <c r="N3" s="210"/>
      <c r="O3" s="210"/>
    </row>
    <row r="5" spans="1:15" ht="32.25" customHeight="1" x14ac:dyDescent="0.2">
      <c r="A5" s="61"/>
      <c r="B5" s="437" t="s">
        <v>56</v>
      </c>
      <c r="C5" s="438"/>
      <c r="D5" s="438"/>
      <c r="E5" s="439"/>
      <c r="F5" s="437" t="s">
        <v>199</v>
      </c>
      <c r="G5" s="439"/>
      <c r="H5" s="437" t="s">
        <v>71</v>
      </c>
      <c r="I5" s="439"/>
      <c r="J5" s="435" t="s">
        <v>72</v>
      </c>
      <c r="K5" s="436"/>
      <c r="L5" s="210"/>
      <c r="M5" s="210"/>
      <c r="N5" s="210"/>
      <c r="O5" s="210"/>
    </row>
    <row r="6" spans="1:15" ht="71.25" x14ac:dyDescent="0.2">
      <c r="A6" s="62" t="s">
        <v>98</v>
      </c>
      <c r="B6" s="77" t="s">
        <v>91</v>
      </c>
      <c r="C6" s="77" t="s">
        <v>99</v>
      </c>
      <c r="D6" s="64" t="s">
        <v>92</v>
      </c>
      <c r="E6" s="77" t="s">
        <v>100</v>
      </c>
      <c r="F6" s="63" t="s">
        <v>91</v>
      </c>
      <c r="G6" s="64" t="s">
        <v>92</v>
      </c>
      <c r="H6" s="63" t="s">
        <v>91</v>
      </c>
      <c r="I6" s="64" t="s">
        <v>92</v>
      </c>
      <c r="J6" s="77" t="s">
        <v>91</v>
      </c>
      <c r="K6" s="64" t="s">
        <v>92</v>
      </c>
      <c r="L6" s="210"/>
      <c r="M6" s="232"/>
      <c r="N6" s="210"/>
      <c r="O6" s="232"/>
    </row>
    <row r="7" spans="1:15" x14ac:dyDescent="0.2">
      <c r="A7" s="56" t="s">
        <v>37</v>
      </c>
      <c r="B7" s="249">
        <f>F7+H7+J7</f>
        <v>698</v>
      </c>
      <c r="C7" s="249">
        <f>B7/'A.13.5'!B7*100</f>
        <v>34.039813902679292</v>
      </c>
      <c r="D7" s="249">
        <f>G7+I7+K7</f>
        <v>421</v>
      </c>
      <c r="E7" s="249">
        <f>D7/'A.13.5'!C7*100</f>
        <v>37.422222222222224</v>
      </c>
      <c r="F7" s="391">
        <v>287</v>
      </c>
      <c r="G7" s="383">
        <v>140</v>
      </c>
      <c r="H7" s="391">
        <v>198</v>
      </c>
      <c r="I7" s="268">
        <v>87</v>
      </c>
      <c r="J7" s="249">
        <v>213</v>
      </c>
      <c r="K7" s="280">
        <v>194</v>
      </c>
      <c r="L7" s="199">
        <v>7</v>
      </c>
      <c r="M7" s="204"/>
      <c r="N7" s="210"/>
      <c r="O7" s="210"/>
    </row>
    <row r="8" spans="1:15" x14ac:dyDescent="0.2">
      <c r="A8" s="56" t="s">
        <v>38</v>
      </c>
      <c r="B8" s="249">
        <f t="shared" ref="B8:B23" si="0">F8+H8+J8</f>
        <v>2956.8199999999997</v>
      </c>
      <c r="C8" s="249">
        <f>B8/'A.13.5'!B8*100</f>
        <v>35.213610883180635</v>
      </c>
      <c r="D8" s="249">
        <f t="shared" ref="D8:D23" si="1">G8+I8+K8</f>
        <v>1900</v>
      </c>
      <c r="E8" s="249">
        <f>D8/'A.13.5'!C8*100</f>
        <v>31.389393689079796</v>
      </c>
      <c r="F8" s="308">
        <v>1173</v>
      </c>
      <c r="G8" s="383">
        <v>891</v>
      </c>
      <c r="H8" s="308">
        <v>862.81999999999994</v>
      </c>
      <c r="I8" s="268">
        <v>447</v>
      </c>
      <c r="J8" s="249">
        <v>921</v>
      </c>
      <c r="K8" s="280">
        <v>562</v>
      </c>
      <c r="L8" s="199">
        <v>204</v>
      </c>
      <c r="M8" s="204"/>
      <c r="N8" s="210"/>
      <c r="O8" s="210"/>
    </row>
    <row r="9" spans="1:15" x14ac:dyDescent="0.2">
      <c r="A9" s="56" t="s">
        <v>39</v>
      </c>
      <c r="B9" s="249">
        <f t="shared" si="0"/>
        <v>11161.92</v>
      </c>
      <c r="C9" s="249">
        <f>B9/'A.13.5'!B9*100</f>
        <v>44.970423737076246</v>
      </c>
      <c r="D9" s="249">
        <f t="shared" si="1"/>
        <v>7613</v>
      </c>
      <c r="E9" s="249">
        <f>D9/'A.13.5'!C9*100</f>
        <v>41.797518392445369</v>
      </c>
      <c r="F9" s="308">
        <v>2298</v>
      </c>
      <c r="G9" s="383">
        <v>1737</v>
      </c>
      <c r="H9" s="308">
        <v>2103.92</v>
      </c>
      <c r="I9" s="268">
        <v>1408</v>
      </c>
      <c r="J9" s="249">
        <v>6760</v>
      </c>
      <c r="K9" s="280">
        <v>4468</v>
      </c>
      <c r="L9" s="199">
        <v>1918</v>
      </c>
      <c r="M9" s="204"/>
      <c r="N9" s="210"/>
      <c r="O9" s="210"/>
    </row>
    <row r="10" spans="1:15" x14ac:dyDescent="0.2">
      <c r="A10" s="56" t="s">
        <v>40</v>
      </c>
      <c r="B10" s="249">
        <f t="shared" si="0"/>
        <v>576.66</v>
      </c>
      <c r="C10" s="249">
        <f>B10/'A.13.5'!B10*100</f>
        <v>47.729247883197175</v>
      </c>
      <c r="D10" s="249">
        <f t="shared" si="1"/>
        <v>398</v>
      </c>
      <c r="E10" s="249">
        <f>D10/'A.13.5'!C10*100</f>
        <v>49.135802469135804</v>
      </c>
      <c r="F10" s="308">
        <v>117</v>
      </c>
      <c r="G10" s="383">
        <v>70</v>
      </c>
      <c r="H10" s="308">
        <v>92.66</v>
      </c>
      <c r="I10" s="268">
        <v>57</v>
      </c>
      <c r="J10" s="249">
        <v>367</v>
      </c>
      <c r="K10" s="280">
        <v>271</v>
      </c>
      <c r="L10" s="199">
        <v>17</v>
      </c>
      <c r="M10" s="204"/>
      <c r="N10" s="210"/>
      <c r="O10" s="210"/>
    </row>
    <row r="11" spans="1:15" x14ac:dyDescent="0.2">
      <c r="A11" s="56" t="s">
        <v>41</v>
      </c>
      <c r="B11" s="249">
        <f t="shared" si="0"/>
        <v>416.71000000000004</v>
      </c>
      <c r="C11" s="249">
        <f>B11/'A.13.5'!B11*100</f>
        <v>32.689803410891635</v>
      </c>
      <c r="D11" s="249">
        <f t="shared" si="1"/>
        <v>294</v>
      </c>
      <c r="E11" s="249">
        <f>D11/'A.13.5'!C11*100</f>
        <v>39.252336448598129</v>
      </c>
      <c r="F11" s="308">
        <v>120</v>
      </c>
      <c r="G11" s="383">
        <v>66</v>
      </c>
      <c r="H11" s="308">
        <v>110.71000000000001</v>
      </c>
      <c r="I11" s="268">
        <v>70</v>
      </c>
      <c r="J11" s="249">
        <v>186</v>
      </c>
      <c r="K11" s="280">
        <v>158</v>
      </c>
      <c r="L11" s="199">
        <v>38</v>
      </c>
      <c r="M11" s="204"/>
      <c r="N11" s="210"/>
      <c r="O11" s="210"/>
    </row>
    <row r="12" spans="1:15" x14ac:dyDescent="0.2">
      <c r="A12" s="56" t="s">
        <v>42</v>
      </c>
      <c r="B12" s="249">
        <f t="shared" si="0"/>
        <v>824.95</v>
      </c>
      <c r="C12" s="249">
        <f>B12/'A.13.5'!B12*100</f>
        <v>32.30549931664833</v>
      </c>
      <c r="D12" s="249">
        <f t="shared" si="1"/>
        <v>538</v>
      </c>
      <c r="E12" s="249">
        <f>D12/'A.13.5'!C12*100</f>
        <v>31.572769953051644</v>
      </c>
      <c r="F12" s="308">
        <v>399</v>
      </c>
      <c r="G12" s="383">
        <v>283</v>
      </c>
      <c r="H12" s="308">
        <v>103.95</v>
      </c>
      <c r="I12" s="268">
        <v>41</v>
      </c>
      <c r="J12" s="249">
        <v>322</v>
      </c>
      <c r="K12" s="280">
        <v>214</v>
      </c>
      <c r="L12" s="199">
        <v>17</v>
      </c>
      <c r="M12" s="204"/>
      <c r="N12" s="210"/>
      <c r="O12" s="210"/>
    </row>
    <row r="13" spans="1:15" x14ac:dyDescent="0.2">
      <c r="A13" s="56" t="s">
        <v>43</v>
      </c>
      <c r="B13" s="249">
        <f t="shared" si="0"/>
        <v>541.61</v>
      </c>
      <c r="C13" s="249">
        <f>B13/'A.13.5'!B13*100</f>
        <v>28.304973137947613</v>
      </c>
      <c r="D13" s="249">
        <f t="shared" si="1"/>
        <v>355</v>
      </c>
      <c r="E13" s="249">
        <f>D13/'A.13.5'!C13*100</f>
        <v>30.445969125214408</v>
      </c>
      <c r="F13" s="308">
        <v>278</v>
      </c>
      <c r="G13" s="383">
        <v>158</v>
      </c>
      <c r="H13" s="308">
        <v>138.61000000000001</v>
      </c>
      <c r="I13" s="268">
        <v>77</v>
      </c>
      <c r="J13" s="249">
        <v>125</v>
      </c>
      <c r="K13" s="280">
        <v>120</v>
      </c>
      <c r="L13" s="199">
        <v>22</v>
      </c>
      <c r="M13" s="204"/>
      <c r="N13" s="210"/>
      <c r="O13" s="210"/>
    </row>
    <row r="14" spans="1:15" x14ac:dyDescent="0.2">
      <c r="A14" s="56" t="s">
        <v>44</v>
      </c>
      <c r="B14" s="249">
        <f t="shared" si="0"/>
        <v>544</v>
      </c>
      <c r="C14" s="249">
        <f>B14/'A.13.5'!B14*100</f>
        <v>35.75606998724875</v>
      </c>
      <c r="D14" s="249">
        <f t="shared" si="1"/>
        <v>443</v>
      </c>
      <c r="E14" s="249">
        <f>D14/'A.13.5'!C14*100</f>
        <v>37.895637296834899</v>
      </c>
      <c r="F14" s="308">
        <v>203</v>
      </c>
      <c r="G14" s="383">
        <v>123</v>
      </c>
      <c r="H14" s="308">
        <v>54</v>
      </c>
      <c r="I14" s="268">
        <v>40</v>
      </c>
      <c r="J14" s="249">
        <v>287</v>
      </c>
      <c r="K14" s="280">
        <v>280</v>
      </c>
      <c r="L14" s="199">
        <v>61</v>
      </c>
      <c r="M14" s="204"/>
      <c r="N14" s="210"/>
      <c r="O14" s="210"/>
    </row>
    <row r="15" spans="1:15" x14ac:dyDescent="0.2">
      <c r="A15" s="56" t="s">
        <v>45</v>
      </c>
      <c r="B15" s="249">
        <f t="shared" si="0"/>
        <v>997.55</v>
      </c>
      <c r="C15" s="249">
        <f>B15/'A.13.5'!B15*100</f>
        <v>32.888034630436138</v>
      </c>
      <c r="D15" s="249">
        <f t="shared" si="1"/>
        <v>650</v>
      </c>
      <c r="E15" s="249">
        <f>D15/'A.13.5'!C15*100</f>
        <v>35.499726925177498</v>
      </c>
      <c r="F15" s="308">
        <f>62+218</f>
        <v>280</v>
      </c>
      <c r="G15" s="383">
        <f>34+99</f>
        <v>133</v>
      </c>
      <c r="H15" s="308">
        <v>172.54999999999998</v>
      </c>
      <c r="I15" s="268">
        <v>122</v>
      </c>
      <c r="J15" s="249">
        <v>545</v>
      </c>
      <c r="K15" s="280">
        <f>28+367</f>
        <v>395</v>
      </c>
      <c r="L15" s="199">
        <v>7</v>
      </c>
      <c r="M15" s="204"/>
      <c r="N15" s="210"/>
      <c r="O15" s="210"/>
    </row>
    <row r="16" spans="1:15" x14ac:dyDescent="0.2">
      <c r="A16" s="166" t="s">
        <v>46</v>
      </c>
      <c r="B16" s="249">
        <f t="shared" si="0"/>
        <v>1747.5900000000001</v>
      </c>
      <c r="C16" s="249">
        <f>B16/'A.13.5'!B16*100</f>
        <v>32.601918890230003</v>
      </c>
      <c r="D16" s="249">
        <f t="shared" si="1"/>
        <v>1191</v>
      </c>
      <c r="E16" s="249">
        <f>D16/'A.13.5'!C16*100</f>
        <v>35.446428571428577</v>
      </c>
      <c r="F16" s="308">
        <v>687</v>
      </c>
      <c r="G16" s="383">
        <v>442</v>
      </c>
      <c r="H16" s="308">
        <v>179.59</v>
      </c>
      <c r="I16" s="268">
        <v>107</v>
      </c>
      <c r="J16" s="249">
        <v>881</v>
      </c>
      <c r="K16" s="280">
        <v>642</v>
      </c>
      <c r="L16" s="199">
        <v>205</v>
      </c>
      <c r="M16" s="204"/>
      <c r="N16" s="210"/>
      <c r="O16" s="210"/>
    </row>
    <row r="17" spans="1:15" x14ac:dyDescent="0.2">
      <c r="A17" s="56" t="s">
        <v>47</v>
      </c>
      <c r="B17" s="249">
        <f t="shared" si="0"/>
        <v>4927.9400000000005</v>
      </c>
      <c r="C17" s="249">
        <f>B17/'A.13.5'!B17*100</f>
        <v>43.784529159536497</v>
      </c>
      <c r="D17" s="249">
        <f t="shared" si="1"/>
        <v>3170</v>
      </c>
      <c r="E17" s="249">
        <f>D17/'A.13.5'!C17*100</f>
        <v>42.368350708366748</v>
      </c>
      <c r="F17" s="308">
        <v>692</v>
      </c>
      <c r="G17" s="383">
        <v>459</v>
      </c>
      <c r="H17" s="308">
        <v>759.94</v>
      </c>
      <c r="I17" s="268">
        <v>400</v>
      </c>
      <c r="J17" s="249">
        <v>3476</v>
      </c>
      <c r="K17" s="280">
        <v>2311</v>
      </c>
      <c r="L17" s="199">
        <v>774</v>
      </c>
      <c r="M17" s="204"/>
      <c r="N17" s="210"/>
      <c r="O17" s="210"/>
    </row>
    <row r="18" spans="1:15" x14ac:dyDescent="0.2">
      <c r="A18" s="56" t="s">
        <v>48</v>
      </c>
      <c r="B18" s="249">
        <f t="shared" si="0"/>
        <v>221.63</v>
      </c>
      <c r="C18" s="249">
        <f>B18/'A.13.5'!B18*100</f>
        <v>29.4309806785738</v>
      </c>
      <c r="D18" s="249">
        <f t="shared" si="1"/>
        <v>121</v>
      </c>
      <c r="E18" s="249">
        <f>D18/'A.13.5'!C18*100</f>
        <v>31.842105263157894</v>
      </c>
      <c r="F18" s="308">
        <v>151</v>
      </c>
      <c r="G18" s="383">
        <v>74</v>
      </c>
      <c r="H18" s="308">
        <v>57.629999999999995</v>
      </c>
      <c r="I18" s="268">
        <v>34</v>
      </c>
      <c r="J18" s="249">
        <v>13</v>
      </c>
      <c r="K18" s="280">
        <v>13</v>
      </c>
      <c r="L18" s="199">
        <v>17</v>
      </c>
      <c r="M18" s="204"/>
      <c r="N18" s="210"/>
      <c r="O18" s="210"/>
    </row>
    <row r="19" spans="1:15" x14ac:dyDescent="0.2">
      <c r="A19" s="56" t="s">
        <v>49</v>
      </c>
      <c r="B19" s="249">
        <f t="shared" si="0"/>
        <v>805.6</v>
      </c>
      <c r="C19" s="249">
        <f>B19/'A.13.5'!B19*100</f>
        <v>26.601944953522544</v>
      </c>
      <c r="D19" s="249">
        <f t="shared" si="1"/>
        <v>539</v>
      </c>
      <c r="E19" s="249">
        <f>D19/'A.13.5'!C19*100</f>
        <v>34.507042253521128</v>
      </c>
      <c r="F19" s="308">
        <v>379</v>
      </c>
      <c r="G19" s="383">
        <v>193</v>
      </c>
      <c r="H19" s="308">
        <v>106.6</v>
      </c>
      <c r="I19" s="268">
        <v>71</v>
      </c>
      <c r="J19" s="249">
        <v>320</v>
      </c>
      <c r="K19" s="280">
        <v>275</v>
      </c>
      <c r="L19" s="199">
        <v>40</v>
      </c>
      <c r="M19" s="204"/>
      <c r="N19" s="210"/>
      <c r="O19" s="210"/>
    </row>
    <row r="20" spans="1:15" x14ac:dyDescent="0.2">
      <c r="A20" s="15" t="s">
        <v>50</v>
      </c>
      <c r="B20" s="249">
        <f t="shared" si="0"/>
        <v>4901.67</v>
      </c>
      <c r="C20" s="249">
        <f>B20/'A.13.5'!B20*100</f>
        <v>37.46952815945879</v>
      </c>
      <c r="D20" s="249">
        <f t="shared" si="1"/>
        <v>3356</v>
      </c>
      <c r="E20" s="249">
        <f>D20/'A.13.5'!C20*100</f>
        <v>36.004720523548976</v>
      </c>
      <c r="F20" s="308">
        <v>780</v>
      </c>
      <c r="G20" s="383">
        <v>501</v>
      </c>
      <c r="H20" s="308">
        <v>829.67</v>
      </c>
      <c r="I20" s="268">
        <v>525</v>
      </c>
      <c r="J20" s="249">
        <v>3292</v>
      </c>
      <c r="K20" s="280">
        <f>2204+126</f>
        <v>2330</v>
      </c>
      <c r="L20" s="199">
        <v>831</v>
      </c>
      <c r="M20" s="204"/>
      <c r="N20" s="210"/>
      <c r="O20" s="210"/>
    </row>
    <row r="21" spans="1:15" x14ac:dyDescent="0.2">
      <c r="A21" s="57" t="s">
        <v>51</v>
      </c>
      <c r="B21" s="249">
        <f t="shared" si="0"/>
        <v>891.29</v>
      </c>
      <c r="C21" s="249">
        <f>B21/'A.13.5'!B21*100</f>
        <v>38.598018327010692</v>
      </c>
      <c r="D21" s="249">
        <f t="shared" si="1"/>
        <v>610</v>
      </c>
      <c r="E21" s="249">
        <f>D21/'A.13.5'!C21*100</f>
        <v>39.077514413837285</v>
      </c>
      <c r="F21" s="386">
        <v>225</v>
      </c>
      <c r="G21" s="393">
        <v>131</v>
      </c>
      <c r="H21" s="386">
        <v>181.29</v>
      </c>
      <c r="I21" s="270">
        <v>127</v>
      </c>
      <c r="J21" s="249">
        <v>485</v>
      </c>
      <c r="K21" s="247">
        <v>352</v>
      </c>
      <c r="L21" s="199">
        <v>58</v>
      </c>
      <c r="M21" s="204"/>
      <c r="N21" s="210"/>
      <c r="O21" s="210"/>
    </row>
    <row r="22" spans="1:15" x14ac:dyDescent="0.2">
      <c r="A22" s="57" t="s">
        <v>52</v>
      </c>
      <c r="B22" s="249">
        <f t="shared" si="0"/>
        <v>2129.17</v>
      </c>
      <c r="C22" s="249">
        <f>B22/'A.13.5'!B22*100</f>
        <v>50.210826183951738</v>
      </c>
      <c r="D22" s="249">
        <f t="shared" si="1"/>
        <v>1392</v>
      </c>
      <c r="E22" s="249">
        <f>D22/'A.13.5'!C22*100</f>
        <v>47.250509164969451</v>
      </c>
      <c r="F22" s="386">
        <v>120</v>
      </c>
      <c r="G22" s="393">
        <v>79</v>
      </c>
      <c r="H22" s="386">
        <v>261.17</v>
      </c>
      <c r="I22" s="270">
        <v>163</v>
      </c>
      <c r="J22" s="249">
        <v>1748</v>
      </c>
      <c r="K22" s="247">
        <v>1150</v>
      </c>
      <c r="L22" s="199">
        <v>580</v>
      </c>
      <c r="M22" s="204"/>
      <c r="N22" s="210"/>
      <c r="O22" s="210"/>
    </row>
    <row r="23" spans="1:15" x14ac:dyDescent="0.2">
      <c r="A23" s="57" t="s">
        <v>53</v>
      </c>
      <c r="B23" s="249">
        <f t="shared" si="0"/>
        <v>202.51999999999998</v>
      </c>
      <c r="C23" s="249">
        <f>B23/'A.13.5'!B23*100</f>
        <v>56.658460161145918</v>
      </c>
      <c r="D23" s="249">
        <f t="shared" si="1"/>
        <v>146</v>
      </c>
      <c r="E23" s="249">
        <f>D23/'A.13.5'!C23*100</f>
        <v>61.603375527426167</v>
      </c>
      <c r="F23" s="386">
        <v>26</v>
      </c>
      <c r="G23" s="393">
        <v>10</v>
      </c>
      <c r="H23" s="386">
        <v>53.519999999999996</v>
      </c>
      <c r="I23" s="270">
        <v>41</v>
      </c>
      <c r="J23" s="249">
        <v>123</v>
      </c>
      <c r="K23" s="247">
        <v>95</v>
      </c>
      <c r="L23" s="199">
        <v>13</v>
      </c>
      <c r="M23" s="210"/>
      <c r="N23" s="210"/>
      <c r="O23" s="210"/>
    </row>
    <row r="24" spans="1:15" x14ac:dyDescent="0.2">
      <c r="A24" s="15" t="s">
        <v>54</v>
      </c>
      <c r="B24" s="249">
        <f>H24+J24</f>
        <v>29.37</v>
      </c>
      <c r="C24" s="249">
        <f>B24/'A.13.5'!B24*100</f>
        <v>50.725388601036272</v>
      </c>
      <c r="D24" s="249">
        <f>I24+K24</f>
        <v>23</v>
      </c>
      <c r="E24" s="249">
        <f>D24/'A.13.5'!C24*100</f>
        <v>52.272727272727273</v>
      </c>
      <c r="F24" s="392" t="s">
        <v>55</v>
      </c>
      <c r="G24" s="394" t="s">
        <v>55</v>
      </c>
      <c r="H24" s="386">
        <v>3.3699999999999997</v>
      </c>
      <c r="I24" s="270">
        <v>0</v>
      </c>
      <c r="J24" s="249">
        <v>26</v>
      </c>
      <c r="K24" s="247">
        <v>23</v>
      </c>
      <c r="L24" s="199">
        <v>3</v>
      </c>
      <c r="M24" s="204"/>
      <c r="N24" s="210"/>
      <c r="O24" s="210"/>
    </row>
    <row r="25" spans="1:15" x14ac:dyDescent="0.2">
      <c r="A25" s="58" t="s">
        <v>56</v>
      </c>
      <c r="B25" s="295">
        <f>F25+H25+J25</f>
        <v>34494</v>
      </c>
      <c r="C25" s="296">
        <f>B25/'A.13.5'!B25*100</f>
        <v>39.827453624697775</v>
      </c>
      <c r="D25" s="295">
        <f>SUM(D7:D24)</f>
        <v>23160</v>
      </c>
      <c r="E25" s="296">
        <f>D25/'A.13.5'!C25*100</f>
        <v>38.840813040853291</v>
      </c>
      <c r="F25" s="269">
        <v>8134</v>
      </c>
      <c r="G25" s="297">
        <v>5442</v>
      </c>
      <c r="H25" s="269">
        <f>SUM(H7:H24)</f>
        <v>6270.0000000000009</v>
      </c>
      <c r="I25" s="269">
        <f>SUM(I7:I24)</f>
        <v>3817</v>
      </c>
      <c r="J25" s="269">
        <v>20090</v>
      </c>
      <c r="K25" s="281">
        <f>SUM(K7:K24)</f>
        <v>13853</v>
      </c>
      <c r="L25" s="210"/>
      <c r="M25" s="208"/>
      <c r="N25" s="210"/>
      <c r="O25" s="208"/>
    </row>
    <row r="26" spans="1:15" x14ac:dyDescent="0.2">
      <c r="A26" s="58"/>
      <c r="B26" s="208"/>
      <c r="C26" s="147"/>
      <c r="D26" s="208"/>
      <c r="E26" s="147"/>
      <c r="F26" s="208"/>
      <c r="G26" s="208"/>
      <c r="H26" s="208"/>
      <c r="I26" s="208"/>
      <c r="J26" s="209"/>
      <c r="K26" s="209"/>
      <c r="L26" s="210"/>
      <c r="M26" s="210"/>
      <c r="N26" s="210"/>
      <c r="O26" s="210"/>
    </row>
    <row r="27" spans="1:15" x14ac:dyDescent="0.2">
      <c r="A27" s="144" t="s">
        <v>95</v>
      </c>
      <c r="B27" s="208"/>
      <c r="C27" s="147"/>
      <c r="D27" s="208"/>
      <c r="E27" s="147"/>
      <c r="F27" s="208"/>
      <c r="G27" s="208"/>
      <c r="H27" s="208"/>
      <c r="I27" s="208"/>
      <c r="J27" s="209"/>
      <c r="K27" s="209"/>
      <c r="L27" s="210"/>
      <c r="M27" s="210"/>
      <c r="N27" s="210"/>
      <c r="O27" s="210"/>
    </row>
    <row r="28" spans="1:15" x14ac:dyDescent="0.2">
      <c r="A28" s="39" t="s">
        <v>204</v>
      </c>
      <c r="B28" s="221"/>
      <c r="C28" s="221"/>
      <c r="D28" s="221"/>
      <c r="E28" s="221"/>
      <c r="F28" s="221"/>
      <c r="G28" s="221"/>
      <c r="H28" s="221"/>
      <c r="I28" s="389"/>
      <c r="J28" s="221"/>
      <c r="K28" s="221"/>
      <c r="L28" s="210"/>
      <c r="M28" s="210"/>
      <c r="N28" s="210"/>
      <c r="O28" s="210"/>
    </row>
    <row r="29" spans="1:15" x14ac:dyDescent="0.2">
      <c r="A29" s="178"/>
      <c r="B29" s="210"/>
      <c r="C29" s="210"/>
      <c r="D29" s="210"/>
      <c r="E29" s="210"/>
      <c r="F29" s="210"/>
      <c r="G29" s="210"/>
      <c r="H29" s="210"/>
      <c r="I29" s="221"/>
      <c r="J29" s="210"/>
      <c r="K29" s="210"/>
      <c r="L29" s="210"/>
      <c r="M29" s="210"/>
      <c r="N29" s="210"/>
      <c r="O29" s="210"/>
    </row>
    <row r="30" spans="1:15" x14ac:dyDescent="0.2">
      <c r="A30" s="23" t="s">
        <v>58</v>
      </c>
    </row>
  </sheetData>
  <mergeCells count="4">
    <mergeCell ref="F5:G5"/>
    <mergeCell ref="H5:I5"/>
    <mergeCell ref="J5:K5"/>
    <mergeCell ref="B5:E5"/>
  </mergeCells>
  <pageMargins left="0.7" right="0.7" top="0.75" bottom="0.75" header="0.3" footer="0.3"/>
  <pageSetup paperSize="9" orientation="landscape" verticalDpi="1200" r:id="rId1"/>
  <ignoredErrors>
    <ignoredError sqref="B2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0"/>
  <sheetViews>
    <sheetView showGridLines="0" workbookViewId="0"/>
  </sheetViews>
  <sheetFormatPr baseColWidth="10" defaultColWidth="11.42578125" defaultRowHeight="12.75" x14ac:dyDescent="0.2"/>
  <cols>
    <col min="1" max="1" width="16.5703125" style="210" customWidth="1"/>
    <col min="2" max="11" width="11.7109375" style="210" customWidth="1"/>
    <col min="12" max="16384" width="11.42578125" style="210"/>
  </cols>
  <sheetData>
    <row r="1" spans="1:13" x14ac:dyDescent="0.2">
      <c r="A1" s="1" t="s">
        <v>197</v>
      </c>
    </row>
    <row r="2" spans="1:13" ht="18" x14ac:dyDescent="0.25">
      <c r="A2" s="4" t="s">
        <v>101</v>
      </c>
    </row>
    <row r="3" spans="1:13" ht="15.75" x14ac:dyDescent="0.25">
      <c r="A3" s="211" t="s">
        <v>102</v>
      </c>
    </row>
    <row r="5" spans="1:13" ht="32.25" customHeight="1" x14ac:dyDescent="0.2">
      <c r="A5" s="61"/>
      <c r="B5" s="437" t="s">
        <v>56</v>
      </c>
      <c r="C5" s="438"/>
      <c r="D5" s="438"/>
      <c r="E5" s="439"/>
      <c r="F5" s="437" t="s">
        <v>199</v>
      </c>
      <c r="G5" s="439"/>
      <c r="H5" s="437" t="s">
        <v>71</v>
      </c>
      <c r="I5" s="439"/>
      <c r="J5" s="435" t="s">
        <v>72</v>
      </c>
      <c r="K5" s="436"/>
    </row>
    <row r="6" spans="1:13" ht="71.25" x14ac:dyDescent="0.2">
      <c r="A6" s="62" t="s">
        <v>98</v>
      </c>
      <c r="B6" s="77" t="s">
        <v>91</v>
      </c>
      <c r="C6" s="77" t="s">
        <v>103</v>
      </c>
      <c r="D6" s="64" t="s">
        <v>92</v>
      </c>
      <c r="E6" s="77" t="s">
        <v>104</v>
      </c>
      <c r="F6" s="63" t="s">
        <v>91</v>
      </c>
      <c r="G6" s="64" t="s">
        <v>92</v>
      </c>
      <c r="H6" s="63" t="s">
        <v>91</v>
      </c>
      <c r="I6" s="64" t="s">
        <v>92</v>
      </c>
      <c r="J6" s="77" t="s">
        <v>91</v>
      </c>
      <c r="K6" s="64" t="s">
        <v>92</v>
      </c>
      <c r="M6" s="232"/>
    </row>
    <row r="7" spans="1:13" x14ac:dyDescent="0.2">
      <c r="A7" s="56" t="s">
        <v>37</v>
      </c>
      <c r="B7" s="249">
        <f>F7+H7+J7</f>
        <v>1352.54</v>
      </c>
      <c r="C7" s="249">
        <f>B7/'A.13.5'!B7*100</f>
        <v>65.960186097320701</v>
      </c>
      <c r="D7" s="249">
        <f>G7+I7+K7</f>
        <v>704</v>
      </c>
      <c r="E7" s="249">
        <f>D7/'A.13.5'!C7*100</f>
        <v>62.577777777777776</v>
      </c>
      <c r="F7" s="391">
        <f>'A.13.5'!E7-'A.13.6a'!F7</f>
        <v>964.54</v>
      </c>
      <c r="G7" s="397">
        <f>'A.13.5'!F7-'A.13.6a'!G7</f>
        <v>420</v>
      </c>
      <c r="H7" s="250">
        <f>'A.13.5'!H7-'A.13.6a'!H7</f>
        <v>201</v>
      </c>
      <c r="I7" s="268">
        <f>'A.13.5'!I7-'A.13.6a'!I7</f>
        <v>114</v>
      </c>
      <c r="J7" s="249">
        <f>'A.13.5'!K7-'A.13.6a'!J7</f>
        <v>187</v>
      </c>
      <c r="K7" s="280">
        <f>'A.13.5'!L7-'A.13.6a'!K7</f>
        <v>170</v>
      </c>
      <c r="L7" s="199">
        <v>7</v>
      </c>
      <c r="M7" s="204"/>
    </row>
    <row r="8" spans="1:13" x14ac:dyDescent="0.2">
      <c r="A8" s="56" t="s">
        <v>38</v>
      </c>
      <c r="B8" s="249">
        <f t="shared" ref="B8:B23" si="0">F8+H8+J8</f>
        <v>5439.99</v>
      </c>
      <c r="C8" s="249">
        <f>B8/'A.13.5'!B8*100</f>
        <v>64.786389116819365</v>
      </c>
      <c r="D8" s="249">
        <f t="shared" ref="D8:D23" si="1">G8+I8+K8</f>
        <v>4153</v>
      </c>
      <c r="E8" s="249">
        <f>D8/'A.13.5'!C8*100</f>
        <v>68.610606310920204</v>
      </c>
      <c r="F8" s="308">
        <f>'A.13.5'!E8-'A.13.6a'!F8</f>
        <v>3589.7</v>
      </c>
      <c r="G8" s="398">
        <f>'A.13.5'!F8-'A.13.6a'!G8</f>
        <v>2793</v>
      </c>
      <c r="H8" s="249">
        <f>'A.13.5'!H8-'A.13.6a'!H8</f>
        <v>1146.29</v>
      </c>
      <c r="I8" s="268">
        <f>'A.13.5'!I8-'A.13.6a'!I8</f>
        <v>773</v>
      </c>
      <c r="J8" s="249">
        <f>'A.13.5'!K8-'A.13.6a'!J8</f>
        <v>704</v>
      </c>
      <c r="K8" s="280">
        <f>'A.13.5'!L8-'A.13.6a'!K8</f>
        <v>587</v>
      </c>
      <c r="L8" s="199">
        <v>204</v>
      </c>
      <c r="M8" s="204"/>
    </row>
    <row r="9" spans="1:13" x14ac:dyDescent="0.2">
      <c r="A9" s="56" t="s">
        <v>39</v>
      </c>
      <c r="B9" s="249">
        <f t="shared" si="0"/>
        <v>13658.66</v>
      </c>
      <c r="C9" s="249">
        <f>B9/'A.13.5'!B9*100</f>
        <v>55.029576262923754</v>
      </c>
      <c r="D9" s="249">
        <f t="shared" si="1"/>
        <v>10601</v>
      </c>
      <c r="E9" s="249">
        <f>D9/'A.13.5'!C9*100</f>
        <v>58.202481607554624</v>
      </c>
      <c r="F9" s="308">
        <f>'A.13.5'!E9-'A.13.6a'!F9</f>
        <v>6737.92</v>
      </c>
      <c r="G9" s="398">
        <f>'A.13.5'!F9-'A.13.6a'!G9</f>
        <v>5027</v>
      </c>
      <c r="H9" s="249">
        <f>'A.13.5'!H9-'A.13.6a'!H9</f>
        <v>1773.7399999999998</v>
      </c>
      <c r="I9" s="268">
        <f>'A.13.5'!I9-'A.13.6a'!I9</f>
        <v>1419</v>
      </c>
      <c r="J9" s="249">
        <f>'A.13.5'!K9-'A.13.6a'!J9</f>
        <v>5147</v>
      </c>
      <c r="K9" s="280">
        <f>'A.13.5'!L9-'A.13.6a'!K9</f>
        <v>4155</v>
      </c>
      <c r="L9" s="199">
        <v>1918</v>
      </c>
      <c r="M9" s="204"/>
    </row>
    <row r="10" spans="1:13" x14ac:dyDescent="0.2">
      <c r="A10" s="56" t="s">
        <v>40</v>
      </c>
      <c r="B10" s="249">
        <f t="shared" si="0"/>
        <v>631.53</v>
      </c>
      <c r="C10" s="249">
        <f>B10/'A.13.5'!B10*100</f>
        <v>52.270752116802818</v>
      </c>
      <c r="D10" s="249">
        <f t="shared" si="1"/>
        <v>412</v>
      </c>
      <c r="E10" s="249">
        <f>D10/'A.13.5'!C10*100</f>
        <v>50.864197530864196</v>
      </c>
      <c r="F10" s="308">
        <f>'A.13.5'!E10-'A.13.6a'!F10</f>
        <v>349.17</v>
      </c>
      <c r="G10" s="398">
        <f>'A.13.5'!F10-'A.13.6a'!G10</f>
        <v>169</v>
      </c>
      <c r="H10" s="249">
        <f>'A.13.5'!H10-'A.13.6a'!H10</f>
        <v>54.359999999999985</v>
      </c>
      <c r="I10" s="268">
        <f>'A.13.5'!I10-'A.13.6a'!I10</f>
        <v>42</v>
      </c>
      <c r="J10" s="249">
        <f>'A.13.5'!K10-'A.13.6a'!J10</f>
        <v>228</v>
      </c>
      <c r="K10" s="280">
        <f>'A.13.5'!L10-'A.13.6a'!K10</f>
        <v>201</v>
      </c>
      <c r="L10" s="199">
        <v>17</v>
      </c>
      <c r="M10" s="204"/>
    </row>
    <row r="11" spans="1:13" x14ac:dyDescent="0.2">
      <c r="A11" s="56" t="s">
        <v>41</v>
      </c>
      <c r="B11" s="249">
        <f t="shared" si="0"/>
        <v>858.03000000000009</v>
      </c>
      <c r="C11" s="249">
        <f>B11/'A.13.5'!B11*100</f>
        <v>67.310196589108372</v>
      </c>
      <c r="D11" s="249">
        <f t="shared" si="1"/>
        <v>455</v>
      </c>
      <c r="E11" s="249">
        <f>D11/'A.13.5'!C11*100</f>
        <v>60.747663551401864</v>
      </c>
      <c r="F11" s="308">
        <f>'A.13.5'!E11-'A.13.6a'!F11</f>
        <v>540.20000000000005</v>
      </c>
      <c r="G11" s="398">
        <f>'A.13.5'!F11-'A.13.6a'!G11</f>
        <v>212</v>
      </c>
      <c r="H11" s="249">
        <f>'A.13.5'!H11-'A.13.6a'!H11</f>
        <v>116.83000000000001</v>
      </c>
      <c r="I11" s="268">
        <f>'A.13.5'!I11-'A.13.6a'!I11</f>
        <v>79</v>
      </c>
      <c r="J11" s="249">
        <f>'A.13.5'!K11-'A.13.6a'!J11</f>
        <v>201</v>
      </c>
      <c r="K11" s="280">
        <f>'A.13.5'!L11-'A.13.6a'!K11</f>
        <v>164</v>
      </c>
      <c r="L11" s="199">
        <v>38</v>
      </c>
      <c r="M11" s="204"/>
    </row>
    <row r="12" spans="1:13" x14ac:dyDescent="0.2">
      <c r="A12" s="56" t="s">
        <v>42</v>
      </c>
      <c r="B12" s="249">
        <f t="shared" si="0"/>
        <v>1728.64</v>
      </c>
      <c r="C12" s="249">
        <f>B12/'A.13.5'!B12*100</f>
        <v>67.694500683351677</v>
      </c>
      <c r="D12" s="249">
        <f t="shared" si="1"/>
        <v>1166</v>
      </c>
      <c r="E12" s="249">
        <f>D12/'A.13.5'!C12*100</f>
        <v>68.427230046948367</v>
      </c>
      <c r="F12" s="308">
        <f>'A.13.5'!E12-'A.13.6a'!F12</f>
        <v>1491.49</v>
      </c>
      <c r="G12" s="398">
        <f>'A.13.5'!F12-'A.13.6a'!G12</f>
        <v>952</v>
      </c>
      <c r="H12" s="249">
        <f>'A.13.5'!H12-'A.13.6a'!H12</f>
        <v>58.149999999999991</v>
      </c>
      <c r="I12" s="268">
        <f>'A.13.5'!I12-'A.13.6a'!I12</f>
        <v>50</v>
      </c>
      <c r="J12" s="249">
        <f>'A.13.5'!K12-'A.13.6a'!J12</f>
        <v>179</v>
      </c>
      <c r="K12" s="280">
        <f>'A.13.5'!L12-'A.13.6a'!K12</f>
        <v>164</v>
      </c>
      <c r="L12" s="199">
        <v>17</v>
      </c>
      <c r="M12" s="204"/>
    </row>
    <row r="13" spans="1:13" x14ac:dyDescent="0.2">
      <c r="A13" s="56" t="s">
        <v>43</v>
      </c>
      <c r="B13" s="249">
        <f t="shared" si="0"/>
        <v>1371.8700000000001</v>
      </c>
      <c r="C13" s="249">
        <f>B13/'A.13.5'!B13*100</f>
        <v>71.695026862052387</v>
      </c>
      <c r="D13" s="249">
        <f t="shared" si="1"/>
        <v>811</v>
      </c>
      <c r="E13" s="249">
        <f>D13/'A.13.5'!C13*100</f>
        <v>69.554030874785582</v>
      </c>
      <c r="F13" s="308">
        <f>'A.13.5'!E13-'A.13.6a'!F13</f>
        <v>1121.22</v>
      </c>
      <c r="G13" s="398">
        <f>'A.13.5'!F13-'A.13.6a'!G13</f>
        <v>589</v>
      </c>
      <c r="H13" s="249">
        <f>'A.13.5'!H13-'A.13.6a'!H13</f>
        <v>91.65</v>
      </c>
      <c r="I13" s="268">
        <f>'A.13.5'!I13-'A.13.6a'!I13</f>
        <v>76</v>
      </c>
      <c r="J13" s="249">
        <f>'A.13.5'!K13-'A.13.6a'!J13</f>
        <v>159</v>
      </c>
      <c r="K13" s="280">
        <f>'A.13.5'!L13-'A.13.6a'!K13</f>
        <v>146</v>
      </c>
      <c r="L13" s="199">
        <v>22</v>
      </c>
      <c r="M13" s="204"/>
    </row>
    <row r="14" spans="1:13" x14ac:dyDescent="0.2">
      <c r="A14" s="56" t="s">
        <v>44</v>
      </c>
      <c r="B14" s="249">
        <f t="shared" si="0"/>
        <v>977.42</v>
      </c>
      <c r="C14" s="249">
        <f>B14/'A.13.5'!B14*100</f>
        <v>64.243930012751235</v>
      </c>
      <c r="D14" s="249">
        <f t="shared" si="1"/>
        <v>726</v>
      </c>
      <c r="E14" s="249">
        <f>D14/'A.13.5'!C14*100</f>
        <v>62.104362703165094</v>
      </c>
      <c r="F14" s="308">
        <f>'A.13.5'!E14-'A.13.6a'!F14</f>
        <v>679.42</v>
      </c>
      <c r="G14" s="398">
        <f>'A.13.5'!F14-'A.13.6a'!G14</f>
        <v>452</v>
      </c>
      <c r="H14" s="249">
        <f>'A.13.5'!H14-'A.13.6a'!H14</f>
        <v>48</v>
      </c>
      <c r="I14" s="268">
        <f>'A.13.5'!I14-'A.13.6a'!I14</f>
        <v>41</v>
      </c>
      <c r="J14" s="249">
        <f>'A.13.5'!K14-'A.13.6a'!J14</f>
        <v>250</v>
      </c>
      <c r="K14" s="280">
        <f>'A.13.5'!L14-'A.13.6a'!K14</f>
        <v>233</v>
      </c>
      <c r="L14" s="199">
        <v>61</v>
      </c>
      <c r="M14" s="204"/>
    </row>
    <row r="15" spans="1:13" x14ac:dyDescent="0.2">
      <c r="A15" s="56" t="s">
        <v>45</v>
      </c>
      <c r="B15" s="249">
        <f t="shared" si="0"/>
        <v>2035.62</v>
      </c>
      <c r="C15" s="249">
        <f>B15/'A.13.5'!B15*100</f>
        <v>67.111965369563848</v>
      </c>
      <c r="D15" s="249">
        <f t="shared" si="1"/>
        <v>1181</v>
      </c>
      <c r="E15" s="249">
        <f>D15/'A.13.5'!C15*100</f>
        <v>64.500273074822502</v>
      </c>
      <c r="F15" s="308">
        <f>'A.13.5'!E15-'A.13.6a'!F15</f>
        <v>1343</v>
      </c>
      <c r="G15" s="398">
        <f>'A.13.5'!F15-'A.13.6a'!G15</f>
        <v>589</v>
      </c>
      <c r="H15" s="249">
        <f>'A.13.5'!H15-'A.13.6a'!H15</f>
        <v>167.61999999999998</v>
      </c>
      <c r="I15" s="268">
        <f>'A.13.5'!I15-'A.13.6a'!I15</f>
        <v>138</v>
      </c>
      <c r="J15" s="249">
        <f>'A.13.5'!K15-'A.13.6a'!J15</f>
        <v>525</v>
      </c>
      <c r="K15" s="280">
        <f>'A.13.5'!L15-'A.13.6a'!K15</f>
        <v>454</v>
      </c>
      <c r="L15" s="199">
        <v>7</v>
      </c>
      <c r="M15" s="204"/>
    </row>
    <row r="16" spans="1:13" x14ac:dyDescent="0.2">
      <c r="A16" s="166" t="s">
        <v>46</v>
      </c>
      <c r="B16" s="249">
        <f t="shared" si="0"/>
        <v>3612.8</v>
      </c>
      <c r="C16" s="249">
        <f>B16/'A.13.5'!B16*100</f>
        <v>67.398081109770004</v>
      </c>
      <c r="D16" s="249">
        <f t="shared" si="1"/>
        <v>2169</v>
      </c>
      <c r="E16" s="249">
        <f>D16/'A.13.5'!C16*100</f>
        <v>64.553571428571431</v>
      </c>
      <c r="F16" s="308">
        <f>'A.13.5'!E16-'A.13.6a'!F16</f>
        <v>2698.53</v>
      </c>
      <c r="G16" s="398">
        <f>'A.13.5'!F16-'A.13.6a'!G16</f>
        <v>1413</v>
      </c>
      <c r="H16" s="249">
        <f>'A.13.5'!H16-'A.13.6a'!H16</f>
        <v>201.27</v>
      </c>
      <c r="I16" s="268">
        <f>'A.13.5'!I16-'A.13.6a'!I16</f>
        <v>154</v>
      </c>
      <c r="J16" s="249">
        <f>'A.13.5'!K16-'A.13.6a'!J16</f>
        <v>713</v>
      </c>
      <c r="K16" s="280">
        <f>'A.13.5'!L16-'A.13.6a'!K16</f>
        <v>602</v>
      </c>
      <c r="L16" s="199">
        <v>205</v>
      </c>
      <c r="M16" s="204"/>
    </row>
    <row r="17" spans="1:13" x14ac:dyDescent="0.2">
      <c r="A17" s="56" t="s">
        <v>47</v>
      </c>
      <c r="B17" s="249">
        <f t="shared" si="0"/>
        <v>6327.04</v>
      </c>
      <c r="C17" s="249">
        <f>B17/'A.13.5'!B17*100</f>
        <v>56.21547084046351</v>
      </c>
      <c r="D17" s="249">
        <f t="shared" si="1"/>
        <v>4312</v>
      </c>
      <c r="E17" s="249">
        <f>D17/'A.13.5'!C17*100</f>
        <v>57.631649291633259</v>
      </c>
      <c r="F17" s="308">
        <f>'A.13.5'!E17-'A.13.6a'!F17</f>
        <v>2614.16</v>
      </c>
      <c r="G17" s="398">
        <f>'A.13.5'!F17-'A.13.6a'!G17</f>
        <v>1441</v>
      </c>
      <c r="H17" s="249">
        <f>'A.13.5'!H17-'A.13.6a'!H17</f>
        <v>923.88000000000011</v>
      </c>
      <c r="I17" s="268">
        <f>'A.13.5'!I17-'A.13.6a'!I17</f>
        <v>537</v>
      </c>
      <c r="J17" s="249">
        <f>'A.13.5'!K17-'A.13.6a'!J17</f>
        <v>2789</v>
      </c>
      <c r="K17" s="280">
        <f>'A.13.5'!L17-'A.13.6a'!K17</f>
        <v>2334</v>
      </c>
      <c r="L17" s="199">
        <v>774</v>
      </c>
      <c r="M17" s="204"/>
    </row>
    <row r="18" spans="1:13" x14ac:dyDescent="0.2">
      <c r="A18" s="56" t="s">
        <v>48</v>
      </c>
      <c r="B18" s="249">
        <f t="shared" si="0"/>
        <v>531.42000000000007</v>
      </c>
      <c r="C18" s="249">
        <f>B18/'A.13.5'!B18*100</f>
        <v>70.569019321426211</v>
      </c>
      <c r="D18" s="249">
        <f t="shared" si="1"/>
        <v>259</v>
      </c>
      <c r="E18" s="249">
        <f>D18/'A.13.5'!C18*100</f>
        <v>68.15789473684211</v>
      </c>
      <c r="F18" s="308">
        <f>'A.13.5'!E18-'A.13.6a'!F18</f>
        <v>459.72</v>
      </c>
      <c r="G18" s="398">
        <f>'A.13.5'!F18-'A.13.6a'!G18</f>
        <v>194</v>
      </c>
      <c r="H18" s="249">
        <f>'A.13.5'!H18-'A.13.6a'!H18</f>
        <v>50.7</v>
      </c>
      <c r="I18" s="268">
        <f>'A.13.5'!I18-'A.13.6a'!I18</f>
        <v>45</v>
      </c>
      <c r="J18" s="249">
        <f>'A.13.5'!K18-'A.13.6a'!J18</f>
        <v>21</v>
      </c>
      <c r="K18" s="280">
        <f>'A.13.5'!L18-'A.13.6a'!K18</f>
        <v>20</v>
      </c>
      <c r="L18" s="199">
        <v>17</v>
      </c>
      <c r="M18" s="204"/>
    </row>
    <row r="19" spans="1:13" x14ac:dyDescent="0.2">
      <c r="A19" s="56" t="s">
        <v>49</v>
      </c>
      <c r="B19" s="249">
        <f t="shared" si="0"/>
        <v>2222.75</v>
      </c>
      <c r="C19" s="249">
        <f>B19/'A.13.5'!B19*100</f>
        <v>73.398055046477452</v>
      </c>
      <c r="D19" s="249">
        <f t="shared" si="1"/>
        <v>1023</v>
      </c>
      <c r="E19" s="249">
        <f>D19/'A.13.5'!C19*100</f>
        <v>65.492957746478879</v>
      </c>
      <c r="F19" s="308">
        <f>'A.13.5'!E19-'A.13.6a'!F19</f>
        <v>1842.0700000000002</v>
      </c>
      <c r="G19" s="398">
        <f>'A.13.5'!F19-'A.13.6a'!G19</f>
        <v>690</v>
      </c>
      <c r="H19" s="249">
        <f>'A.13.5'!H19-'A.13.6a'!H19</f>
        <v>95.68</v>
      </c>
      <c r="I19" s="268">
        <f>'A.13.5'!I19-'A.13.6a'!I19</f>
        <v>75</v>
      </c>
      <c r="J19" s="249">
        <f>'A.13.5'!K19-'A.13.6a'!J19</f>
        <v>285</v>
      </c>
      <c r="K19" s="280">
        <f>'A.13.5'!L19-'A.13.6a'!K19</f>
        <v>258</v>
      </c>
      <c r="L19" s="199">
        <v>40</v>
      </c>
      <c r="M19" s="204"/>
    </row>
    <row r="20" spans="1:13" x14ac:dyDescent="0.2">
      <c r="A20" s="15" t="s">
        <v>50</v>
      </c>
      <c r="B20" s="249">
        <f t="shared" si="0"/>
        <v>8180.08</v>
      </c>
      <c r="C20" s="249">
        <f>B20/'A.13.5'!B20*100</f>
        <v>62.53047184054121</v>
      </c>
      <c r="D20" s="249">
        <f t="shared" si="1"/>
        <v>5965</v>
      </c>
      <c r="E20" s="249">
        <f>D20/'A.13.5'!C20*100</f>
        <v>63.995279476451032</v>
      </c>
      <c r="F20" s="308">
        <f>'A.13.5'!E20-'A.13.6a'!F20</f>
        <v>3507.51</v>
      </c>
      <c r="G20" s="398">
        <f>'A.13.5'!F20-'A.13.6a'!G20</f>
        <v>2139</v>
      </c>
      <c r="H20" s="249">
        <f>'A.13.5'!H20-'A.13.6a'!H20</f>
        <v>1212.5700000000002</v>
      </c>
      <c r="I20" s="268">
        <f>'A.13.5'!I20-'A.13.6a'!I20</f>
        <v>935</v>
      </c>
      <c r="J20" s="249">
        <f>'A.13.5'!K20-'A.13.6a'!J20</f>
        <v>3460</v>
      </c>
      <c r="K20" s="280">
        <f>'A.13.5'!L20-'A.13.6a'!K20</f>
        <v>2891</v>
      </c>
      <c r="L20" s="199">
        <v>831</v>
      </c>
      <c r="M20" s="204"/>
    </row>
    <row r="21" spans="1:13" x14ac:dyDescent="0.2">
      <c r="A21" s="57" t="s">
        <v>51</v>
      </c>
      <c r="B21" s="249">
        <f t="shared" si="0"/>
        <v>1417.87</v>
      </c>
      <c r="C21" s="249">
        <f>B21/'A.13.5'!B21*100</f>
        <v>61.401981672989315</v>
      </c>
      <c r="D21" s="249">
        <f t="shared" si="1"/>
        <v>951</v>
      </c>
      <c r="E21" s="249">
        <f>D21/'A.13.5'!C21*100</f>
        <v>60.922485586162708</v>
      </c>
      <c r="F21" s="308">
        <f>'A.13.5'!E21-'A.13.6a'!F21</f>
        <v>724.68</v>
      </c>
      <c r="G21" s="398">
        <f>'A.13.5'!F21-'A.13.6a'!G21</f>
        <v>363</v>
      </c>
      <c r="H21" s="249">
        <f>'A.13.5'!H21-'A.13.6a'!H21</f>
        <v>139.19000000000003</v>
      </c>
      <c r="I21" s="268">
        <f>'A.13.5'!I21-'A.13.6a'!I21</f>
        <v>111</v>
      </c>
      <c r="J21" s="249">
        <f>'A.13.5'!K21-'A.13.6a'!J21</f>
        <v>554</v>
      </c>
      <c r="K21" s="280">
        <f>'A.13.5'!L21-'A.13.6a'!K21</f>
        <v>477</v>
      </c>
      <c r="L21" s="199">
        <v>58</v>
      </c>
      <c r="M21" s="204"/>
    </row>
    <row r="22" spans="1:13" x14ac:dyDescent="0.2">
      <c r="A22" s="57" t="s">
        <v>52</v>
      </c>
      <c r="B22" s="249">
        <f t="shared" si="0"/>
        <v>2111.29</v>
      </c>
      <c r="C22" s="249">
        <f>B22/'A.13.5'!B22*100</f>
        <v>49.789173816048262</v>
      </c>
      <c r="D22" s="249">
        <f t="shared" si="1"/>
        <v>1554</v>
      </c>
      <c r="E22" s="249">
        <f>D22/'A.13.5'!C22*100</f>
        <v>52.749490835030556</v>
      </c>
      <c r="F22" s="308">
        <f>'A.13.5'!E22-'A.13.6a'!F22</f>
        <v>451.14</v>
      </c>
      <c r="G22" s="398">
        <f>'A.13.5'!F22-'A.13.6a'!G22</f>
        <v>271</v>
      </c>
      <c r="H22" s="249">
        <f>'A.13.5'!H22-'A.13.6a'!H22</f>
        <v>310.14999999999992</v>
      </c>
      <c r="I22" s="268">
        <f>'A.13.5'!I22-'A.13.6a'!I22</f>
        <v>222</v>
      </c>
      <c r="J22" s="249">
        <f>'A.13.5'!K22-'A.13.6a'!J22</f>
        <v>1350</v>
      </c>
      <c r="K22" s="280">
        <f>'A.13.5'!L22-'A.13.6a'!K22</f>
        <v>1061</v>
      </c>
      <c r="L22" s="199">
        <v>580</v>
      </c>
      <c r="M22" s="204"/>
    </row>
    <row r="23" spans="1:13" x14ac:dyDescent="0.2">
      <c r="A23" s="57" t="s">
        <v>53</v>
      </c>
      <c r="B23" s="249">
        <f t="shared" si="0"/>
        <v>154.92000000000002</v>
      </c>
      <c r="C23" s="249">
        <f>B23/'A.13.5'!B23*100</f>
        <v>43.341539838854075</v>
      </c>
      <c r="D23" s="249">
        <f t="shared" si="1"/>
        <v>91</v>
      </c>
      <c r="E23" s="249">
        <f>D23/'A.13.5'!C23*100</f>
        <v>38.396624472573833</v>
      </c>
      <c r="F23" s="308">
        <f>'A.13.5'!E23-'A.13.6a'!F23</f>
        <v>73.53</v>
      </c>
      <c r="G23" s="398">
        <f>'A.13.5'!F23-'A.13.6a'!G23</f>
        <v>17</v>
      </c>
      <c r="H23" s="249">
        <f>'A.13.5'!H23-'A.13.6a'!H23</f>
        <v>27.39</v>
      </c>
      <c r="I23" s="268">
        <f>'A.13.5'!I23-'A.13.6a'!I23</f>
        <v>22</v>
      </c>
      <c r="J23" s="249">
        <f>'A.13.5'!K23-'A.13.6a'!J23</f>
        <v>54</v>
      </c>
      <c r="K23" s="280">
        <f>'A.13.5'!L23-'A.13.6a'!K23</f>
        <v>52</v>
      </c>
      <c r="L23" s="199">
        <v>13</v>
      </c>
      <c r="M23" s="204"/>
    </row>
    <row r="24" spans="1:13" x14ac:dyDescent="0.2">
      <c r="A24" s="15" t="s">
        <v>54</v>
      </c>
      <c r="B24" s="249">
        <f>H24+J24</f>
        <v>28.53</v>
      </c>
      <c r="C24" s="249">
        <f>B24/'A.13.5'!B24*100</f>
        <v>49.274611398963735</v>
      </c>
      <c r="D24" s="249">
        <f>I24+K24</f>
        <v>21</v>
      </c>
      <c r="E24" s="249">
        <f>D24/'A.13.5'!C24*100</f>
        <v>47.727272727272727</v>
      </c>
      <c r="F24" s="392" t="s">
        <v>55</v>
      </c>
      <c r="G24" s="394" t="s">
        <v>55</v>
      </c>
      <c r="H24" s="249">
        <f>'A.13.5'!H24-'A.13.6a'!H24</f>
        <v>5.5300000000000011</v>
      </c>
      <c r="I24" s="268">
        <f>'A.13.5'!I24-'A.13.6a'!I24</f>
        <v>0</v>
      </c>
      <c r="J24" s="249">
        <f>'A.13.5'!K24-'A.13.6a'!J24</f>
        <v>23</v>
      </c>
      <c r="K24" s="280">
        <f>'A.13.5'!L24-'A.13.6a'!K24</f>
        <v>21</v>
      </c>
      <c r="L24" s="199">
        <v>3</v>
      </c>
      <c r="M24" s="204"/>
    </row>
    <row r="25" spans="1:13" x14ac:dyDescent="0.2">
      <c r="A25" s="58" t="s">
        <v>56</v>
      </c>
      <c r="B25" s="295">
        <f>SUM(B7:B24)</f>
        <v>52640.999999999993</v>
      </c>
      <c r="C25" s="296">
        <f>B25/'A.13.5'!B25*100</f>
        <v>60.780338211216886</v>
      </c>
      <c r="D25" s="244">
        <f>SUM(D7:D24)</f>
        <v>36554</v>
      </c>
      <c r="E25" s="296">
        <f>D25/'A.13.5'!C25*100</f>
        <v>61.303414503253506</v>
      </c>
      <c r="F25" s="269">
        <f>'A.13.5'!E25-'A.13.6a'!F25</f>
        <v>28661.599999999999</v>
      </c>
      <c r="G25" s="297">
        <f>'A.13.5'!F25-'A.13.6a'!G25</f>
        <v>17693</v>
      </c>
      <c r="H25" s="269">
        <f>SUM(H7:H24)</f>
        <v>6623.9999999999991</v>
      </c>
      <c r="I25" s="269">
        <f>SUM(I7:I24)</f>
        <v>4833</v>
      </c>
      <c r="J25" s="269">
        <f>SUM(J7:J24)</f>
        <v>16829</v>
      </c>
      <c r="K25" s="281">
        <f>SUM(K7:K24)</f>
        <v>13990</v>
      </c>
      <c r="M25" s="209"/>
    </row>
    <row r="26" spans="1:13" x14ac:dyDescent="0.2">
      <c r="A26" s="58"/>
      <c r="B26" s="208"/>
      <c r="C26" s="147"/>
      <c r="D26" s="208"/>
      <c r="E26" s="147"/>
      <c r="F26" s="208"/>
      <c r="G26" s="208"/>
      <c r="H26" s="208"/>
      <c r="I26" s="208"/>
      <c r="J26" s="209"/>
      <c r="K26" s="209"/>
    </row>
    <row r="27" spans="1:13" x14ac:dyDescent="0.2">
      <c r="A27" s="144" t="s">
        <v>95</v>
      </c>
      <c r="B27" s="208"/>
      <c r="C27" s="147"/>
      <c r="D27" s="208"/>
      <c r="E27" s="147"/>
      <c r="F27" s="208"/>
      <c r="G27" s="208"/>
      <c r="H27" s="208"/>
      <c r="I27" s="208"/>
      <c r="J27" s="209"/>
      <c r="K27" s="209"/>
    </row>
    <row r="28" spans="1:13" x14ac:dyDescent="0.2">
      <c r="A28" s="39" t="s">
        <v>200</v>
      </c>
      <c r="B28" s="221"/>
      <c r="C28" s="221"/>
      <c r="D28" s="221"/>
      <c r="E28" s="221"/>
      <c r="F28" s="221"/>
      <c r="G28" s="221"/>
      <c r="H28" s="221"/>
      <c r="I28" s="221"/>
      <c r="J28" s="221"/>
      <c r="K28" s="221"/>
    </row>
    <row r="29" spans="1:13" x14ac:dyDescent="0.2">
      <c r="A29" s="178"/>
    </row>
    <row r="30" spans="1:13" x14ac:dyDescent="0.2">
      <c r="A30" s="23" t="s">
        <v>58</v>
      </c>
    </row>
  </sheetData>
  <mergeCells count="4">
    <mergeCell ref="B5:E5"/>
    <mergeCell ref="F5:G5"/>
    <mergeCell ref="H5:I5"/>
    <mergeCell ref="J5:K5"/>
  </mergeCells>
  <pageMargins left="0.7" right="0.7" top="0.75" bottom="0.75" header="0.3" footer="0.3"/>
  <pageSetup paperSize="9" orientation="landscape" verticalDpi="1200" r:id="rId1"/>
  <ignoredErrors>
    <ignoredError sqref="C2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116"/>
  <sheetViews>
    <sheetView showGridLines="0" zoomScaleNormal="100" workbookViewId="0">
      <selection activeCell="A28" sqref="A28"/>
    </sheetView>
  </sheetViews>
  <sheetFormatPr baseColWidth="10" defaultColWidth="11.42578125" defaultRowHeight="12.75" x14ac:dyDescent="0.2"/>
  <cols>
    <col min="1" max="1" width="21.140625" style="40" customWidth="1"/>
    <col min="2" max="7" width="12.85546875" style="41" customWidth="1"/>
    <col min="8" max="8" width="12.85546875" style="40" customWidth="1"/>
    <col min="9" max="9" width="13" style="40" customWidth="1"/>
    <col min="14" max="16384" width="11.42578125" style="40"/>
  </cols>
  <sheetData>
    <row r="1" spans="1:22" x14ac:dyDescent="0.2">
      <c r="A1" s="1" t="s">
        <v>105</v>
      </c>
      <c r="B1" s="284"/>
      <c r="C1" s="284"/>
      <c r="D1" s="284"/>
      <c r="E1" s="284"/>
      <c r="F1" s="284"/>
      <c r="G1" s="284"/>
      <c r="H1" s="107"/>
      <c r="I1" s="107"/>
      <c r="J1" s="210"/>
      <c r="K1" s="210"/>
      <c r="L1" s="210"/>
      <c r="M1" s="210"/>
      <c r="N1" s="107"/>
      <c r="O1" s="107"/>
      <c r="P1" s="107"/>
      <c r="Q1" s="107"/>
      <c r="R1" s="107"/>
      <c r="S1" s="107"/>
      <c r="T1" s="107"/>
      <c r="U1" s="107"/>
      <c r="V1" s="107"/>
    </row>
    <row r="2" spans="1:22" s="43" customFormat="1" ht="18" x14ac:dyDescent="0.25">
      <c r="A2" s="42" t="s">
        <v>106</v>
      </c>
      <c r="B2" s="44"/>
      <c r="C2" s="44"/>
      <c r="D2" s="44"/>
      <c r="E2" s="44"/>
      <c r="F2" s="44"/>
      <c r="G2" s="44"/>
      <c r="J2" s="210"/>
      <c r="K2" s="210"/>
      <c r="L2" s="210"/>
      <c r="M2" s="210"/>
    </row>
    <row r="3" spans="1:22" s="46" customFormat="1" ht="15.75" x14ac:dyDescent="0.25">
      <c r="A3" s="45" t="s">
        <v>107</v>
      </c>
      <c r="B3" s="47"/>
      <c r="C3" s="47"/>
      <c r="D3" s="47"/>
      <c r="E3" s="47"/>
      <c r="F3" s="47"/>
      <c r="G3" s="47"/>
      <c r="J3" s="210"/>
      <c r="K3" s="210"/>
      <c r="L3" s="210"/>
      <c r="M3" s="210"/>
    </row>
    <row r="4" spans="1:22" s="46" customFormat="1" ht="15.75" x14ac:dyDescent="0.25">
      <c r="A4" s="45"/>
      <c r="B4" s="47"/>
      <c r="C4" s="47"/>
      <c r="D4" s="47"/>
      <c r="E4" s="47"/>
      <c r="F4" s="47"/>
      <c r="G4" s="47"/>
      <c r="J4" s="210"/>
      <c r="K4" s="210"/>
      <c r="L4" s="210"/>
      <c r="M4" s="210"/>
    </row>
    <row r="5" spans="1:22" s="48" customFormat="1" ht="78" x14ac:dyDescent="0.2">
      <c r="A5" s="90" t="s">
        <v>34</v>
      </c>
      <c r="B5" s="91" t="s">
        <v>108</v>
      </c>
      <c r="C5" s="91" t="s">
        <v>109</v>
      </c>
      <c r="D5" s="91" t="s">
        <v>110</v>
      </c>
      <c r="E5" s="91" t="s">
        <v>111</v>
      </c>
      <c r="F5" s="91" t="s">
        <v>112</v>
      </c>
      <c r="G5" s="92" t="s">
        <v>113</v>
      </c>
      <c r="H5" s="93" t="s">
        <v>114</v>
      </c>
      <c r="I5" s="93" t="s">
        <v>115</v>
      </c>
      <c r="J5" s="210"/>
      <c r="K5" s="210"/>
      <c r="L5" s="210"/>
      <c r="M5" s="210"/>
      <c r="N5" s="210"/>
      <c r="O5" s="24"/>
      <c r="P5" s="24"/>
      <c r="Q5" s="24"/>
      <c r="R5" s="24"/>
      <c r="S5" s="24"/>
      <c r="T5" s="24"/>
      <c r="U5" s="24"/>
      <c r="V5" s="24"/>
    </row>
    <row r="6" spans="1:22" s="49" customFormat="1" ht="14.25" x14ac:dyDescent="0.2">
      <c r="A6" s="94" t="s">
        <v>116</v>
      </c>
      <c r="B6" s="95">
        <v>32748.2</v>
      </c>
      <c r="C6" s="109">
        <v>7619.6</v>
      </c>
      <c r="D6" s="109">
        <v>36795.599999999999</v>
      </c>
      <c r="E6" s="109">
        <v>20979.3</v>
      </c>
      <c r="F6" s="109">
        <v>14597.7</v>
      </c>
      <c r="G6" s="96">
        <v>26.28</v>
      </c>
      <c r="H6" s="357">
        <v>41.99822507669105</v>
      </c>
      <c r="I6" s="403">
        <v>14.468752560253114</v>
      </c>
      <c r="J6" s="210"/>
      <c r="K6" s="210"/>
      <c r="L6" s="210"/>
      <c r="M6" s="210"/>
      <c r="N6" s="210"/>
      <c r="O6" s="24"/>
      <c r="P6" s="24"/>
      <c r="Q6" s="24"/>
      <c r="R6" s="24"/>
      <c r="S6" s="24"/>
      <c r="T6" s="24"/>
      <c r="U6" s="24"/>
      <c r="V6" s="24"/>
    </row>
    <row r="7" spans="1:22" s="49" customFormat="1" x14ac:dyDescent="0.2">
      <c r="A7" s="358"/>
      <c r="B7" s="98"/>
      <c r="C7" s="98"/>
      <c r="D7" s="98"/>
      <c r="E7" s="98"/>
      <c r="F7" s="98"/>
      <c r="G7" s="98"/>
      <c r="H7" s="359"/>
      <c r="I7" s="99"/>
      <c r="J7" s="210"/>
      <c r="K7" s="210"/>
      <c r="L7" s="210"/>
      <c r="M7" s="210"/>
      <c r="N7" s="210"/>
      <c r="O7" s="24"/>
      <c r="P7" s="24"/>
      <c r="Q7" s="24"/>
      <c r="R7" s="24"/>
      <c r="S7" s="24"/>
      <c r="T7" s="24"/>
      <c r="U7" s="24"/>
      <c r="V7" s="24"/>
    </row>
    <row r="8" spans="1:22" s="50" customFormat="1" x14ac:dyDescent="0.2">
      <c r="A8" s="100" t="s">
        <v>37</v>
      </c>
      <c r="B8" s="101">
        <v>836.46</v>
      </c>
      <c r="C8" s="102">
        <v>125.78</v>
      </c>
      <c r="D8" s="102">
        <v>1251.54</v>
      </c>
      <c r="E8" s="102">
        <v>629.41</v>
      </c>
      <c r="F8" s="102">
        <v>334.07</v>
      </c>
      <c r="G8" s="102">
        <v>19.62</v>
      </c>
      <c r="H8" s="360">
        <v>26.58616379067854</v>
      </c>
      <c r="I8" s="112">
        <v>8.1018518518518512</v>
      </c>
      <c r="J8" s="210"/>
      <c r="K8" s="210"/>
      <c r="L8" s="210"/>
      <c r="M8" s="210"/>
      <c r="N8" s="210"/>
      <c r="O8" s="24"/>
      <c r="P8" s="24"/>
      <c r="Q8" s="24"/>
      <c r="R8" s="24"/>
      <c r="S8" s="24"/>
      <c r="T8" s="24"/>
      <c r="U8" s="24"/>
      <c r="V8" s="24"/>
    </row>
    <row r="9" spans="1:22" s="50" customFormat="1" x14ac:dyDescent="0.2">
      <c r="A9" s="100" t="s">
        <v>38</v>
      </c>
      <c r="B9" s="101">
        <v>5751.49</v>
      </c>
      <c r="C9" s="102">
        <v>624.16</v>
      </c>
      <c r="D9" s="102">
        <v>4762.7</v>
      </c>
      <c r="E9" s="102">
        <v>3281.09</v>
      </c>
      <c r="F9" s="102">
        <v>2693.25</v>
      </c>
      <c r="G9" s="102">
        <v>18.809999999999999</v>
      </c>
      <c r="H9" s="360">
        <v>63.332963711464572</v>
      </c>
      <c r="I9" s="112">
        <v>20.921713944969756</v>
      </c>
      <c r="J9" s="210"/>
      <c r="K9" s="210"/>
      <c r="L9" s="210"/>
      <c r="M9" s="210"/>
      <c r="N9" s="210"/>
      <c r="O9" s="24"/>
      <c r="P9" s="24"/>
      <c r="Q9" s="24"/>
      <c r="R9" s="24"/>
      <c r="S9" s="24"/>
      <c r="T9" s="24"/>
      <c r="U9" s="24"/>
      <c r="V9" s="24"/>
    </row>
    <row r="10" spans="1:22" s="50" customFormat="1" x14ac:dyDescent="0.2">
      <c r="A10" s="100" t="s">
        <v>39</v>
      </c>
      <c r="B10" s="101">
        <v>7521</v>
      </c>
      <c r="C10" s="102">
        <v>2341.11</v>
      </c>
      <c r="D10" s="102">
        <v>9035.92</v>
      </c>
      <c r="E10" s="102">
        <v>5267.42</v>
      </c>
      <c r="F10" s="102">
        <v>4089.73</v>
      </c>
      <c r="G10" s="102">
        <v>27.29</v>
      </c>
      <c r="H10" s="360">
        <v>48.798607607872277</v>
      </c>
      <c r="I10" s="112">
        <v>22.346516368393754</v>
      </c>
      <c r="J10" s="210"/>
      <c r="K10" s="210"/>
      <c r="L10" s="210"/>
      <c r="M10" s="210"/>
      <c r="N10" s="210"/>
      <c r="O10" s="24"/>
      <c r="P10" s="24"/>
      <c r="Q10" s="24"/>
      <c r="R10" s="24"/>
      <c r="S10" s="24"/>
      <c r="T10" s="24"/>
      <c r="U10" s="24"/>
      <c r="V10" s="24"/>
    </row>
    <row r="11" spans="1:22" s="50" customFormat="1" x14ac:dyDescent="0.2">
      <c r="A11" s="100" t="s">
        <v>40</v>
      </c>
      <c r="B11" s="101">
        <v>252.69</v>
      </c>
      <c r="C11" s="102">
        <v>43.17</v>
      </c>
      <c r="D11" s="102">
        <v>466.17</v>
      </c>
      <c r="E11" s="102">
        <v>236.01</v>
      </c>
      <c r="F11" s="102">
        <v>157.21</v>
      </c>
      <c r="G11" s="102">
        <v>13.5</v>
      </c>
      <c r="H11" s="360">
        <v>13.308937038915564</v>
      </c>
      <c r="I11" s="112">
        <v>5.0426196303485522</v>
      </c>
      <c r="J11" s="210"/>
      <c r="K11" s="210"/>
      <c r="L11" s="210"/>
      <c r="M11" s="210"/>
      <c r="N11" s="210"/>
      <c r="O11" s="31"/>
      <c r="P11" s="31"/>
      <c r="Q11" s="31"/>
      <c r="R11" s="31"/>
      <c r="S11" s="31"/>
      <c r="T11" s="31"/>
      <c r="U11" s="31"/>
      <c r="V11" s="31"/>
    </row>
    <row r="12" spans="1:22" s="50" customFormat="1" x14ac:dyDescent="0.2">
      <c r="A12" s="100" t="s">
        <v>41</v>
      </c>
      <c r="B12" s="101">
        <v>553.16</v>
      </c>
      <c r="C12" s="102">
        <v>50.93</v>
      </c>
      <c r="D12" s="102">
        <v>660.2</v>
      </c>
      <c r="E12" s="102">
        <v>447.26</v>
      </c>
      <c r="F12" s="102">
        <v>201.98</v>
      </c>
      <c r="G12" s="102">
        <v>16.829999999999998</v>
      </c>
      <c r="H12" s="360">
        <v>28.425897186598778</v>
      </c>
      <c r="I12" s="112">
        <v>5.467490068048618</v>
      </c>
      <c r="J12" s="210"/>
      <c r="K12" s="210"/>
      <c r="L12" s="210"/>
      <c r="M12" s="210"/>
      <c r="N12" s="210"/>
      <c r="O12" s="31"/>
      <c r="P12" s="31"/>
      <c r="Q12" s="31"/>
      <c r="R12" s="31"/>
      <c r="S12" s="31"/>
      <c r="T12" s="31"/>
      <c r="U12" s="31"/>
      <c r="V12" s="31"/>
    </row>
    <row r="13" spans="1:22" s="50" customFormat="1" x14ac:dyDescent="0.2">
      <c r="A13" s="100" t="s">
        <v>42</v>
      </c>
      <c r="B13" s="101">
        <v>2040.27</v>
      </c>
      <c r="C13" s="102">
        <v>203.08</v>
      </c>
      <c r="D13" s="102">
        <v>1890.49</v>
      </c>
      <c r="E13" s="102">
        <v>1152.94</v>
      </c>
      <c r="F13" s="102">
        <v>746.96</v>
      </c>
      <c r="G13" s="102">
        <v>17.149999999999999</v>
      </c>
      <c r="H13" s="360">
        <v>58.108874785111048</v>
      </c>
      <c r="I13" s="112">
        <v>15.701281529698941</v>
      </c>
      <c r="J13" s="210"/>
      <c r="K13" s="210"/>
      <c r="L13" s="210"/>
      <c r="M13" s="210"/>
      <c r="N13" s="210"/>
      <c r="O13" s="31"/>
      <c r="P13" s="31"/>
      <c r="Q13" s="31"/>
      <c r="R13" s="31"/>
      <c r="S13" s="31"/>
      <c r="T13" s="31"/>
      <c r="U13" s="31"/>
      <c r="V13" s="31"/>
    </row>
    <row r="14" spans="1:22" s="50" customFormat="1" x14ac:dyDescent="0.2">
      <c r="A14" s="100" t="s">
        <v>43</v>
      </c>
      <c r="B14" s="101">
        <v>1758.75</v>
      </c>
      <c r="C14" s="102">
        <v>367.85</v>
      </c>
      <c r="D14" s="102">
        <v>1399.22</v>
      </c>
      <c r="E14" s="102">
        <v>1025.8</v>
      </c>
      <c r="F14" s="102">
        <v>588.82000000000005</v>
      </c>
      <c r="G14" s="102">
        <v>16.260000000000002</v>
      </c>
      <c r="H14" s="360">
        <v>60.349921455027598</v>
      </c>
      <c r="I14" s="112">
        <v>11.627002039005712</v>
      </c>
      <c r="J14" s="210"/>
      <c r="K14" s="210"/>
      <c r="L14" s="210"/>
      <c r="M14" s="210"/>
      <c r="N14" s="210"/>
      <c r="O14" s="24"/>
      <c r="P14" s="24"/>
      <c r="Q14" s="24"/>
      <c r="R14" s="24"/>
      <c r="S14" s="24"/>
      <c r="T14" s="24"/>
      <c r="U14" s="24"/>
      <c r="V14" s="24"/>
    </row>
    <row r="15" spans="1:22" s="50" customFormat="1" x14ac:dyDescent="0.2">
      <c r="A15" s="100" t="s">
        <v>44</v>
      </c>
      <c r="B15" s="101">
        <v>956.4</v>
      </c>
      <c r="C15" s="102">
        <v>415.02</v>
      </c>
      <c r="D15" s="102">
        <v>882.42</v>
      </c>
      <c r="E15" s="102">
        <v>502.38</v>
      </c>
      <c r="F15" s="102">
        <v>362.74</v>
      </c>
      <c r="G15" s="102">
        <v>20.99</v>
      </c>
      <c r="H15" s="360">
        <v>52.908296711321178</v>
      </c>
      <c r="I15" s="112">
        <v>13.510973260021618</v>
      </c>
      <c r="J15" s="210"/>
      <c r="K15" s="210"/>
      <c r="L15" s="210"/>
      <c r="M15" s="210"/>
      <c r="N15" s="210"/>
      <c r="O15" s="24"/>
      <c r="P15" s="24"/>
      <c r="Q15" s="24"/>
      <c r="R15" s="24"/>
      <c r="S15" s="24"/>
      <c r="T15" s="24"/>
      <c r="U15" s="24"/>
      <c r="V15" s="24"/>
    </row>
    <row r="16" spans="1:22" s="50" customFormat="1" x14ac:dyDescent="0.2">
      <c r="A16" s="100" t="s">
        <v>117</v>
      </c>
      <c r="B16" s="101">
        <v>290.97000000000003</v>
      </c>
      <c r="C16" s="102">
        <v>53.77</v>
      </c>
      <c r="D16" s="102">
        <v>519.66999999999996</v>
      </c>
      <c r="E16" s="102">
        <v>241.21</v>
      </c>
      <c r="F16" s="102">
        <v>115.98</v>
      </c>
      <c r="G16" s="102">
        <v>27.85</v>
      </c>
      <c r="H16" s="360">
        <v>26.434659684532043</v>
      </c>
      <c r="I16" s="112">
        <v>8.7362108536314498</v>
      </c>
      <c r="J16" s="210"/>
      <c r="K16" s="210"/>
      <c r="L16" s="210"/>
      <c r="M16" s="210"/>
      <c r="N16" s="210"/>
      <c r="O16" s="24"/>
      <c r="P16" s="24"/>
      <c r="Q16" s="24"/>
      <c r="R16" s="24"/>
      <c r="S16" s="24"/>
      <c r="T16" s="24"/>
      <c r="U16" s="24"/>
      <c r="V16" s="24"/>
    </row>
    <row r="17" spans="1:22" s="50" customFormat="1" x14ac:dyDescent="0.2">
      <c r="A17" s="100" t="s">
        <v>118</v>
      </c>
      <c r="B17" s="101">
        <v>668.76</v>
      </c>
      <c r="C17" s="102">
        <v>132.26</v>
      </c>
      <c r="D17" s="102">
        <v>1103.46</v>
      </c>
      <c r="E17" s="102">
        <v>462.14</v>
      </c>
      <c r="F17" s="102">
        <v>246.43</v>
      </c>
      <c r="G17" s="102">
        <v>19.73</v>
      </c>
      <c r="H17" s="360">
        <v>27.726667037041025</v>
      </c>
      <c r="I17" s="112">
        <v>9.3847758081334725</v>
      </c>
      <c r="J17" s="210"/>
      <c r="K17" s="210"/>
      <c r="L17" s="210"/>
      <c r="M17" s="210"/>
      <c r="N17" s="210"/>
      <c r="O17" s="24"/>
      <c r="P17" s="24"/>
      <c r="Q17" s="24"/>
      <c r="R17" s="24"/>
      <c r="S17" s="24"/>
      <c r="T17" s="24"/>
      <c r="U17" s="24"/>
      <c r="V17" s="24"/>
    </row>
    <row r="18" spans="1:22" s="50" customFormat="1" x14ac:dyDescent="0.2">
      <c r="A18" s="100" t="s">
        <v>46</v>
      </c>
      <c r="B18" s="101">
        <v>3033.57</v>
      </c>
      <c r="C18" s="102">
        <v>1219.42</v>
      </c>
      <c r="D18" s="102">
        <v>3385.53</v>
      </c>
      <c r="E18" s="102">
        <v>1698.03</v>
      </c>
      <c r="F18" s="102">
        <v>1025.78</v>
      </c>
      <c r="G18" s="102">
        <v>23.82</v>
      </c>
      <c r="H18" s="360">
        <v>30.951407055125497</v>
      </c>
      <c r="I18" s="112">
        <v>11.628781704885968</v>
      </c>
      <c r="J18" s="210"/>
      <c r="K18" s="210"/>
      <c r="L18" s="210"/>
      <c r="M18" s="210"/>
      <c r="N18" s="210"/>
      <c r="O18" s="24"/>
      <c r="P18" s="24"/>
      <c r="Q18" s="24"/>
      <c r="R18" s="24"/>
      <c r="S18" s="24"/>
      <c r="T18" s="24"/>
      <c r="U18" s="24"/>
      <c r="V18" s="24"/>
    </row>
    <row r="19" spans="1:22" s="50" customFormat="1" x14ac:dyDescent="0.2">
      <c r="A19" s="100" t="s">
        <v>47</v>
      </c>
      <c r="B19" s="101">
        <v>2666.93</v>
      </c>
      <c r="C19" s="102">
        <v>368.9</v>
      </c>
      <c r="D19" s="102">
        <v>3306.16</v>
      </c>
      <c r="E19" s="102">
        <v>1636.82</v>
      </c>
      <c r="F19" s="102">
        <v>1110.8399999999999</v>
      </c>
      <c r="G19" s="102">
        <v>23.7</v>
      </c>
      <c r="H19" s="360">
        <v>33.76471516176786</v>
      </c>
      <c r="I19" s="112">
        <v>12.345839452104642</v>
      </c>
      <c r="J19" s="210"/>
      <c r="K19" s="210"/>
      <c r="L19" s="210"/>
      <c r="M19" s="210"/>
      <c r="N19" s="210"/>
      <c r="O19" s="24"/>
      <c r="P19" s="24"/>
      <c r="Q19" s="24"/>
      <c r="R19" s="24"/>
      <c r="S19" s="24"/>
      <c r="T19" s="24"/>
      <c r="U19" s="24"/>
      <c r="V19" s="24"/>
    </row>
    <row r="20" spans="1:22" s="50" customFormat="1" x14ac:dyDescent="0.2">
      <c r="A20" s="100" t="s">
        <v>48</v>
      </c>
      <c r="B20" s="101">
        <v>443.96</v>
      </c>
      <c r="C20" s="102">
        <v>81.93</v>
      </c>
      <c r="D20" s="102">
        <v>610.72</v>
      </c>
      <c r="E20" s="102">
        <v>307.45</v>
      </c>
      <c r="F20" s="102">
        <v>148.05000000000001</v>
      </c>
      <c r="G20" s="102">
        <v>18.53</v>
      </c>
      <c r="H20" s="360">
        <v>26.651090782153926</v>
      </c>
      <c r="I20" s="112">
        <v>8.2456464217586607</v>
      </c>
      <c r="J20" s="210"/>
      <c r="K20" s="210"/>
      <c r="L20" s="210"/>
      <c r="M20" s="210"/>
      <c r="N20" s="210"/>
      <c r="O20" s="24"/>
      <c r="P20" s="24"/>
      <c r="Q20" s="24"/>
      <c r="R20" s="24"/>
      <c r="S20" s="24"/>
      <c r="T20" s="24"/>
      <c r="U20" s="24"/>
      <c r="V20" s="24"/>
    </row>
    <row r="21" spans="1:22" s="50" customFormat="1" x14ac:dyDescent="0.2">
      <c r="A21" s="100" t="s">
        <v>49</v>
      </c>
      <c r="B21" s="101">
        <v>1300.8800000000001</v>
      </c>
      <c r="C21" s="102">
        <v>205.45</v>
      </c>
      <c r="D21" s="102">
        <v>2221.0700000000002</v>
      </c>
      <c r="E21" s="102">
        <v>953.91</v>
      </c>
      <c r="F21" s="102">
        <v>474.65</v>
      </c>
      <c r="G21" s="102">
        <v>25.63</v>
      </c>
      <c r="H21" s="360">
        <v>31.772999203281444</v>
      </c>
      <c r="I21" s="112">
        <v>11.190388685414476</v>
      </c>
      <c r="J21" s="210"/>
      <c r="K21" s="210"/>
      <c r="L21" s="210"/>
      <c r="M21" s="210"/>
      <c r="N21" s="210"/>
      <c r="O21" s="24"/>
      <c r="P21" s="24"/>
      <c r="Q21" s="24"/>
      <c r="R21" s="24"/>
      <c r="S21" s="24"/>
      <c r="T21" s="24"/>
      <c r="U21" s="24"/>
      <c r="V21" s="24"/>
    </row>
    <row r="22" spans="1:22" s="50" customFormat="1" x14ac:dyDescent="0.2">
      <c r="A22" s="100" t="s">
        <v>50</v>
      </c>
      <c r="B22" s="101">
        <v>3535.8</v>
      </c>
      <c r="C22" s="102">
        <v>1295.1099999999999</v>
      </c>
      <c r="D22" s="102">
        <v>4287.51</v>
      </c>
      <c r="E22" s="102">
        <v>2378.88</v>
      </c>
      <c r="F22" s="102">
        <v>1741.31</v>
      </c>
      <c r="G22" s="102">
        <v>25.97</v>
      </c>
      <c r="H22" s="360">
        <v>60.076724491519293</v>
      </c>
      <c r="I22" s="112">
        <v>19.64212640898776</v>
      </c>
      <c r="J22" s="210"/>
      <c r="K22" s="210"/>
      <c r="L22" s="210"/>
      <c r="M22" s="210"/>
      <c r="N22" s="210"/>
      <c r="O22" s="24"/>
      <c r="P22" s="24"/>
      <c r="Q22" s="24"/>
      <c r="R22" s="24"/>
      <c r="S22" s="24"/>
      <c r="T22" s="24"/>
      <c r="U22" s="24"/>
      <c r="V22" s="24"/>
    </row>
    <row r="23" spans="1:22" s="50" customFormat="1" x14ac:dyDescent="0.2">
      <c r="A23" s="100" t="s">
        <v>51</v>
      </c>
      <c r="B23" s="101">
        <v>599.69000000000005</v>
      </c>
      <c r="C23" s="102">
        <v>53.28</v>
      </c>
      <c r="D23" s="102">
        <v>949.68</v>
      </c>
      <c r="E23" s="102">
        <v>424.71</v>
      </c>
      <c r="F23" s="102">
        <v>243.29</v>
      </c>
      <c r="G23" s="102">
        <v>17.600000000000001</v>
      </c>
      <c r="H23" s="360">
        <v>21.853707812839936</v>
      </c>
      <c r="I23" s="112">
        <v>7.6972218326867043</v>
      </c>
      <c r="J23" s="210"/>
      <c r="K23" s="210"/>
      <c r="L23" s="210"/>
      <c r="M23" s="210"/>
      <c r="N23" s="24"/>
      <c r="O23" s="24"/>
      <c r="P23" s="24"/>
      <c r="Q23" s="24"/>
      <c r="R23" s="24"/>
      <c r="S23" s="24"/>
      <c r="T23" s="24"/>
      <c r="U23" s="24"/>
      <c r="V23" s="24"/>
    </row>
    <row r="24" spans="1:22" s="50" customFormat="1" x14ac:dyDescent="0.2">
      <c r="A24" s="100" t="s">
        <v>52</v>
      </c>
      <c r="B24" s="101">
        <v>451.78</v>
      </c>
      <c r="C24" s="102">
        <v>58.38</v>
      </c>
      <c r="D24" s="102">
        <v>571.14</v>
      </c>
      <c r="E24" s="102">
        <v>331.64</v>
      </c>
      <c r="F24" s="102">
        <v>243.83</v>
      </c>
      <c r="G24" s="102">
        <v>15.6</v>
      </c>
      <c r="H24" s="360">
        <v>25.25709653524158</v>
      </c>
      <c r="I24" s="112">
        <v>7.9861269566011046</v>
      </c>
      <c r="J24" s="210"/>
      <c r="K24" s="210"/>
      <c r="L24" s="210"/>
      <c r="M24" s="210"/>
      <c r="N24" s="24"/>
      <c r="O24" s="24"/>
      <c r="P24" s="24"/>
      <c r="Q24" s="24"/>
      <c r="R24" s="24"/>
      <c r="S24" s="24"/>
      <c r="T24" s="24"/>
      <c r="U24" s="24"/>
      <c r="V24" s="24"/>
    </row>
    <row r="25" spans="1:22" s="50" customFormat="1" x14ac:dyDescent="0.2">
      <c r="A25" s="100" t="s">
        <v>53</v>
      </c>
      <c r="B25" s="101">
        <v>85.62</v>
      </c>
      <c r="C25" s="102">
        <v>22.82</v>
      </c>
      <c r="D25" s="102">
        <v>99.53</v>
      </c>
      <c r="E25" s="102">
        <v>26.66</v>
      </c>
      <c r="F25" s="102">
        <v>9.8699999999999992</v>
      </c>
      <c r="G25" s="102">
        <v>7.18</v>
      </c>
      <c r="H25" s="360">
        <v>8.8061324087682831</v>
      </c>
      <c r="I25" s="112">
        <v>1.3162384829132745</v>
      </c>
      <c r="J25" s="210"/>
      <c r="K25" s="210"/>
      <c r="L25" s="210"/>
      <c r="M25" s="210"/>
      <c r="N25" s="24"/>
      <c r="O25" s="24"/>
      <c r="P25" s="24"/>
      <c r="Q25" s="24"/>
      <c r="R25" s="24"/>
      <c r="S25" s="24"/>
      <c r="T25" s="24"/>
      <c r="U25" s="24"/>
      <c r="V25" s="24"/>
    </row>
    <row r="26" spans="1:22" s="52" customFormat="1" x14ac:dyDescent="0.2">
      <c r="B26" s="104"/>
      <c r="C26" s="104"/>
      <c r="D26" s="104"/>
      <c r="E26" s="104"/>
      <c r="F26" s="104"/>
      <c r="G26" s="104"/>
      <c r="J26" s="210"/>
      <c r="K26" s="210"/>
      <c r="L26" s="210"/>
      <c r="M26" s="210"/>
      <c r="N26" s="24"/>
      <c r="O26" s="24"/>
      <c r="P26" s="24"/>
      <c r="Q26" s="24"/>
      <c r="R26" s="24"/>
      <c r="S26" s="24"/>
      <c r="T26" s="24"/>
      <c r="U26" s="24"/>
      <c r="V26" s="24"/>
    </row>
    <row r="27" spans="1:22" s="52" customFormat="1" x14ac:dyDescent="0.2">
      <c r="A27" s="105" t="s">
        <v>209</v>
      </c>
      <c r="B27" s="104"/>
      <c r="C27" s="104"/>
      <c r="D27" s="104"/>
      <c r="E27" s="104"/>
      <c r="F27" s="104"/>
      <c r="G27" s="104"/>
      <c r="J27" s="210"/>
      <c r="K27" s="210"/>
      <c r="L27" s="210"/>
      <c r="M27" s="210"/>
      <c r="N27" s="24"/>
      <c r="O27" s="2"/>
      <c r="P27" s="2"/>
      <c r="Q27" s="2"/>
      <c r="R27" s="2"/>
      <c r="S27" s="2"/>
      <c r="T27" s="2"/>
      <c r="U27" s="2"/>
      <c r="V27" s="24"/>
    </row>
    <row r="28" spans="1:22" s="52" customFormat="1" x14ac:dyDescent="0.2">
      <c r="A28" s="52" t="s">
        <v>210</v>
      </c>
      <c r="B28" s="104"/>
      <c r="C28" s="104"/>
      <c r="D28" s="104"/>
      <c r="E28" s="104"/>
      <c r="F28" s="104"/>
      <c r="G28" s="104"/>
      <c r="J28" s="210"/>
      <c r="K28" s="210"/>
      <c r="L28" s="210"/>
      <c r="M28" s="210"/>
      <c r="N28" s="24"/>
      <c r="O28" s="24"/>
      <c r="P28" s="24"/>
      <c r="Q28" s="24"/>
      <c r="R28" s="24"/>
      <c r="S28" s="24"/>
      <c r="T28" s="24"/>
      <c r="U28" s="24"/>
      <c r="V28" s="24"/>
    </row>
    <row r="29" spans="1:22" s="52" customFormat="1" x14ac:dyDescent="0.2">
      <c r="A29" s="144" t="s">
        <v>119</v>
      </c>
      <c r="B29" s="104"/>
      <c r="C29" s="104"/>
      <c r="D29" s="104"/>
      <c r="E29" s="104"/>
      <c r="F29" s="104"/>
      <c r="G29" s="104"/>
      <c r="J29" s="210"/>
      <c r="K29" s="210"/>
      <c r="L29" s="210"/>
      <c r="M29" s="210"/>
      <c r="N29" s="24"/>
      <c r="O29" s="24"/>
      <c r="P29" s="24"/>
      <c r="Q29" s="24"/>
      <c r="R29" s="24"/>
      <c r="S29" s="24"/>
      <c r="T29" s="24"/>
      <c r="U29" s="24"/>
      <c r="V29" s="24"/>
    </row>
    <row r="30" spans="1:22" s="52" customFormat="1" x14ac:dyDescent="0.2">
      <c r="A30" s="106" t="s">
        <v>120</v>
      </c>
      <c r="B30" s="104"/>
      <c r="C30" s="104"/>
      <c r="D30" s="104"/>
      <c r="E30" s="104"/>
      <c r="F30" s="104"/>
      <c r="G30" s="104"/>
      <c r="J30" s="210"/>
      <c r="K30" s="210"/>
      <c r="L30" s="210"/>
      <c r="M30" s="210"/>
      <c r="N30" s="24"/>
      <c r="O30" s="24"/>
      <c r="P30" s="24"/>
      <c r="Q30" s="24"/>
      <c r="R30" s="24"/>
      <c r="S30" s="24"/>
      <c r="T30" s="24"/>
      <c r="U30" s="24"/>
      <c r="V30" s="24"/>
    </row>
    <row r="31" spans="1:22" s="52" customFormat="1" x14ac:dyDescent="0.2">
      <c r="A31" s="51"/>
      <c r="B31" s="53"/>
      <c r="C31" s="53"/>
      <c r="D31" s="53"/>
      <c r="E31" s="53"/>
      <c r="F31" s="53"/>
      <c r="G31" s="104"/>
      <c r="H31" s="51"/>
      <c r="J31" s="210"/>
      <c r="K31" s="210"/>
      <c r="L31" s="210"/>
      <c r="M31" s="210"/>
      <c r="N31" s="24"/>
      <c r="O31" s="24"/>
      <c r="P31" s="24"/>
      <c r="Q31" s="24"/>
      <c r="R31" s="24"/>
      <c r="S31" s="24"/>
      <c r="T31" s="24"/>
      <c r="U31" s="24"/>
      <c r="V31" s="24"/>
    </row>
    <row r="32" spans="1:22" s="51" customFormat="1" x14ac:dyDescent="0.2">
      <c r="B32" s="53"/>
      <c r="C32" s="53"/>
      <c r="D32" s="53"/>
      <c r="E32" s="53"/>
      <c r="F32" s="53"/>
      <c r="G32" s="53"/>
      <c r="J32" s="210"/>
      <c r="K32" s="210"/>
      <c r="L32" s="210"/>
      <c r="M32" s="210"/>
      <c r="N32" s="24"/>
      <c r="O32" s="24"/>
      <c r="P32" s="24"/>
      <c r="Q32" s="24"/>
      <c r="R32" s="24"/>
      <c r="S32" s="24"/>
      <c r="T32" s="24"/>
      <c r="U32" s="24"/>
      <c r="V32" s="24"/>
    </row>
    <row r="33" spans="2:22" s="51" customFormat="1" x14ac:dyDescent="0.2">
      <c r="B33" s="53"/>
      <c r="C33" s="53"/>
      <c r="D33" s="53"/>
      <c r="E33" s="53"/>
      <c r="F33" s="53"/>
      <c r="G33" s="53"/>
      <c r="J33" s="210"/>
      <c r="K33" s="210"/>
      <c r="L33" s="210"/>
      <c r="M33" s="210"/>
      <c r="N33" s="24"/>
      <c r="O33" s="24"/>
      <c r="P33" s="24"/>
      <c r="Q33" s="24"/>
      <c r="R33" s="24"/>
      <c r="S33" s="24"/>
      <c r="T33" s="24"/>
      <c r="U33" s="24"/>
      <c r="V33" s="24"/>
    </row>
    <row r="34" spans="2:22" s="51" customFormat="1" x14ac:dyDescent="0.2">
      <c r="B34" s="53"/>
      <c r="C34" s="53"/>
      <c r="D34" s="53"/>
      <c r="E34" s="53"/>
      <c r="F34" s="53"/>
      <c r="G34" s="53"/>
      <c r="J34" s="210"/>
      <c r="K34" s="210"/>
      <c r="L34" s="210"/>
      <c r="M34" s="210"/>
    </row>
    <row r="35" spans="2:22" s="51" customFormat="1" x14ac:dyDescent="0.2">
      <c r="B35" s="53"/>
      <c r="C35" s="53"/>
      <c r="D35" s="53"/>
      <c r="E35" s="53"/>
      <c r="F35" s="53"/>
      <c r="G35" s="53"/>
      <c r="J35" s="210"/>
      <c r="K35" s="210"/>
      <c r="L35" s="210"/>
      <c r="M35" s="210"/>
    </row>
    <row r="36" spans="2:22" s="51" customFormat="1" x14ac:dyDescent="0.2">
      <c r="B36" s="53"/>
      <c r="C36" s="53"/>
      <c r="D36" s="53"/>
      <c r="E36" s="53"/>
      <c r="F36" s="53"/>
      <c r="G36" s="53"/>
      <c r="J36" s="210"/>
      <c r="K36" s="210"/>
      <c r="L36" s="210"/>
      <c r="M36" s="210"/>
    </row>
    <row r="37" spans="2:22" s="51" customFormat="1" x14ac:dyDescent="0.2">
      <c r="B37" s="53"/>
      <c r="C37" s="53"/>
      <c r="D37" s="53"/>
      <c r="E37" s="53"/>
      <c r="F37" s="53"/>
      <c r="G37" s="53"/>
      <c r="J37" s="210"/>
      <c r="K37" s="210"/>
      <c r="L37" s="210"/>
      <c r="M37" s="210"/>
    </row>
    <row r="38" spans="2:22" s="292" customFormat="1" x14ac:dyDescent="0.2">
      <c r="B38" s="291"/>
      <c r="C38" s="291"/>
      <c r="D38" s="291"/>
      <c r="E38" s="291"/>
      <c r="F38" s="291"/>
      <c r="G38" s="291"/>
      <c r="J38" s="210"/>
      <c r="K38" s="210"/>
      <c r="L38" s="210"/>
      <c r="M38" s="210"/>
    </row>
    <row r="39" spans="2:22" s="51" customFormat="1" x14ac:dyDescent="0.2">
      <c r="B39" s="53"/>
      <c r="C39" s="53"/>
      <c r="D39" s="53"/>
      <c r="E39" s="53"/>
      <c r="F39" s="53"/>
      <c r="G39" s="53"/>
      <c r="J39" s="210"/>
      <c r="K39" s="210"/>
      <c r="L39" s="210"/>
      <c r="M39" s="210"/>
    </row>
    <row r="40" spans="2:22" s="51" customFormat="1" x14ac:dyDescent="0.2">
      <c r="B40" s="53"/>
      <c r="C40" s="53"/>
      <c r="D40" s="53"/>
      <c r="E40" s="53"/>
      <c r="F40" s="53"/>
      <c r="G40" s="53"/>
      <c r="J40" s="210"/>
      <c r="K40" s="210"/>
      <c r="L40" s="210"/>
      <c r="M40" s="210"/>
    </row>
    <row r="41" spans="2:22" s="51" customFormat="1" x14ac:dyDescent="0.2">
      <c r="B41" s="53"/>
      <c r="C41" s="53"/>
      <c r="D41" s="53"/>
      <c r="E41" s="53"/>
      <c r="F41" s="53"/>
      <c r="G41" s="53"/>
      <c r="J41" s="210"/>
      <c r="K41" s="210"/>
      <c r="L41" s="210"/>
      <c r="M41" s="210"/>
    </row>
    <row r="42" spans="2:22" s="51" customFormat="1" x14ac:dyDescent="0.2">
      <c r="B42" s="53"/>
      <c r="C42" s="53"/>
      <c r="D42" s="53"/>
      <c r="E42" s="53"/>
      <c r="F42" s="53"/>
      <c r="G42" s="53"/>
      <c r="J42" s="210"/>
      <c r="K42" s="210"/>
      <c r="L42" s="210"/>
      <c r="M42" s="210"/>
    </row>
    <row r="43" spans="2:22" s="51" customFormat="1" x14ac:dyDescent="0.2">
      <c r="B43" s="53"/>
      <c r="C43" s="53"/>
      <c r="D43" s="53"/>
      <c r="E43" s="53"/>
      <c r="F43" s="53"/>
      <c r="G43" s="53"/>
      <c r="H43" s="53"/>
      <c r="I43" s="53"/>
      <c r="J43" s="210"/>
      <c r="K43" s="210"/>
      <c r="L43" s="210"/>
      <c r="M43" s="210"/>
    </row>
    <row r="44" spans="2:22" s="51" customFormat="1" x14ac:dyDescent="0.2">
      <c r="B44" s="53"/>
      <c r="C44" s="53"/>
      <c r="D44" s="53"/>
      <c r="E44" s="53"/>
      <c r="F44" s="53"/>
      <c r="G44" s="53"/>
      <c r="J44" s="210"/>
      <c r="K44" s="210"/>
      <c r="L44" s="210"/>
      <c r="M44" s="210"/>
    </row>
    <row r="45" spans="2:22" s="51" customFormat="1" x14ac:dyDescent="0.2">
      <c r="B45" s="53"/>
      <c r="C45" s="53"/>
      <c r="D45" s="53"/>
      <c r="E45" s="53"/>
      <c r="F45" s="53"/>
      <c r="G45" s="53"/>
      <c r="J45" s="210"/>
      <c r="K45" s="210"/>
      <c r="L45" s="210"/>
      <c r="M45" s="210"/>
    </row>
    <row r="46" spans="2:22" s="51" customFormat="1" x14ac:dyDescent="0.2">
      <c r="B46" s="53"/>
      <c r="C46" s="53"/>
      <c r="D46" s="53"/>
      <c r="E46" s="53"/>
      <c r="F46" s="53"/>
      <c r="G46" s="53"/>
      <c r="J46" s="210"/>
      <c r="K46" s="210"/>
      <c r="L46" s="210"/>
      <c r="M46" s="210"/>
    </row>
    <row r="47" spans="2:22" s="51" customFormat="1" x14ac:dyDescent="0.2">
      <c r="B47" s="53"/>
      <c r="C47" s="53"/>
      <c r="D47" s="53"/>
      <c r="E47" s="53"/>
      <c r="F47" s="53"/>
      <c r="G47" s="53"/>
      <c r="J47" s="210"/>
      <c r="K47" s="210"/>
      <c r="L47" s="210"/>
      <c r="M47" s="210"/>
    </row>
    <row r="48" spans="2:22" s="51" customFormat="1" x14ac:dyDescent="0.2">
      <c r="B48" s="53"/>
      <c r="C48" s="53"/>
      <c r="D48" s="53"/>
      <c r="E48" s="53"/>
      <c r="F48" s="53"/>
      <c r="G48" s="53"/>
      <c r="J48" s="210"/>
      <c r="K48" s="210"/>
      <c r="L48" s="210"/>
      <c r="M48" s="210"/>
    </row>
    <row r="49" spans="2:13" s="51" customFormat="1" x14ac:dyDescent="0.2">
      <c r="B49" s="53"/>
      <c r="C49" s="53"/>
      <c r="D49" s="53"/>
      <c r="E49" s="53"/>
      <c r="F49" s="53"/>
      <c r="G49" s="53"/>
      <c r="J49" s="210"/>
      <c r="K49" s="210"/>
      <c r="L49" s="210"/>
      <c r="M49" s="210"/>
    </row>
    <row r="50" spans="2:13" s="51" customFormat="1" x14ac:dyDescent="0.2">
      <c r="B50" s="53"/>
      <c r="C50" s="53"/>
      <c r="D50" s="53"/>
      <c r="E50" s="53"/>
      <c r="F50" s="53"/>
      <c r="G50" s="53"/>
      <c r="J50" s="210"/>
      <c r="K50" s="210"/>
      <c r="L50" s="210"/>
      <c r="M50" s="210"/>
    </row>
    <row r="51" spans="2:13" s="51" customFormat="1" x14ac:dyDescent="0.2">
      <c r="B51" s="53"/>
      <c r="C51" s="53"/>
      <c r="D51" s="53"/>
      <c r="E51" s="53"/>
      <c r="F51" s="53"/>
      <c r="G51" s="53"/>
      <c r="J51" s="210"/>
      <c r="K51" s="210"/>
      <c r="L51" s="210"/>
      <c r="M51" s="210"/>
    </row>
    <row r="52" spans="2:13" s="51" customFormat="1" x14ac:dyDescent="0.2">
      <c r="B52" s="53"/>
      <c r="C52" s="53"/>
      <c r="D52" s="53"/>
      <c r="E52" s="53"/>
      <c r="F52" s="53"/>
      <c r="G52" s="53"/>
      <c r="J52" s="210"/>
      <c r="K52" s="210"/>
      <c r="L52" s="210"/>
      <c r="M52" s="210"/>
    </row>
    <row r="53" spans="2:13" s="51" customFormat="1" x14ac:dyDescent="0.2">
      <c r="B53" s="53"/>
      <c r="C53" s="53"/>
      <c r="D53" s="53"/>
      <c r="E53" s="53"/>
      <c r="F53" s="53"/>
      <c r="G53" s="53"/>
      <c r="J53" s="210"/>
      <c r="K53" s="210"/>
      <c r="L53" s="210"/>
      <c r="M53" s="210"/>
    </row>
    <row r="54" spans="2:13" s="51" customFormat="1" x14ac:dyDescent="0.2">
      <c r="B54" s="53"/>
      <c r="C54" s="53"/>
      <c r="D54" s="53"/>
      <c r="E54" s="53"/>
      <c r="F54" s="53"/>
      <c r="G54" s="53"/>
      <c r="J54" s="210"/>
      <c r="K54" s="210"/>
      <c r="L54" s="210"/>
      <c r="M54" s="210"/>
    </row>
    <row r="55" spans="2:13" s="51" customFormat="1" x14ac:dyDescent="0.2">
      <c r="B55" s="53"/>
      <c r="C55" s="53"/>
      <c r="D55" s="53"/>
      <c r="E55" s="53"/>
      <c r="F55" s="53"/>
      <c r="G55" s="53"/>
      <c r="J55" s="210"/>
      <c r="K55" s="210"/>
      <c r="L55" s="210"/>
      <c r="M55" s="210"/>
    </row>
    <row r="56" spans="2:13" s="51" customFormat="1" x14ac:dyDescent="0.2">
      <c r="B56" s="53"/>
      <c r="C56" s="53"/>
      <c r="D56" s="53"/>
      <c r="E56" s="53"/>
      <c r="F56" s="53"/>
      <c r="G56" s="53"/>
      <c r="J56" s="210"/>
      <c r="K56" s="210"/>
      <c r="L56" s="210"/>
      <c r="M56" s="210"/>
    </row>
    <row r="57" spans="2:13" s="51" customFormat="1" x14ac:dyDescent="0.2">
      <c r="B57" s="53"/>
      <c r="C57" s="53"/>
      <c r="D57" s="53"/>
      <c r="E57" s="53"/>
      <c r="F57" s="53"/>
      <c r="G57" s="53"/>
      <c r="J57" s="210"/>
      <c r="K57" s="210"/>
      <c r="L57" s="210"/>
      <c r="M57" s="210"/>
    </row>
    <row r="58" spans="2:13" s="51" customFormat="1" x14ac:dyDescent="0.2">
      <c r="B58" s="53"/>
      <c r="C58" s="53"/>
      <c r="D58" s="53"/>
      <c r="E58" s="53"/>
      <c r="F58" s="53"/>
      <c r="G58" s="53"/>
      <c r="J58" s="210"/>
      <c r="K58" s="210"/>
      <c r="L58" s="210"/>
      <c r="M58" s="210"/>
    </row>
    <row r="59" spans="2:13" s="51" customFormat="1" x14ac:dyDescent="0.2">
      <c r="B59" s="53"/>
      <c r="C59" s="53"/>
      <c r="D59" s="53"/>
      <c r="E59" s="53"/>
      <c r="F59" s="53"/>
      <c r="G59" s="53"/>
      <c r="J59" s="210"/>
      <c r="K59" s="210"/>
      <c r="L59" s="210"/>
      <c r="M59" s="210"/>
    </row>
    <row r="60" spans="2:13" s="51" customFormat="1" x14ac:dyDescent="0.2">
      <c r="B60" s="53"/>
      <c r="C60" s="53"/>
      <c r="D60" s="53"/>
      <c r="E60" s="53"/>
      <c r="F60" s="53"/>
      <c r="G60" s="53"/>
      <c r="J60" s="210"/>
      <c r="K60" s="210"/>
      <c r="L60" s="210"/>
      <c r="M60" s="210"/>
    </row>
    <row r="61" spans="2:13" s="51" customFormat="1" x14ac:dyDescent="0.2">
      <c r="B61" s="53"/>
      <c r="C61" s="53"/>
      <c r="D61" s="53"/>
      <c r="E61" s="53"/>
      <c r="F61" s="53"/>
      <c r="G61" s="53"/>
      <c r="J61" s="210"/>
      <c r="K61" s="210"/>
      <c r="L61" s="210"/>
      <c r="M61" s="210"/>
    </row>
    <row r="62" spans="2:13" s="51" customFormat="1" x14ac:dyDescent="0.2">
      <c r="B62" s="53"/>
      <c r="C62" s="53"/>
      <c r="D62" s="53"/>
      <c r="E62" s="53"/>
      <c r="F62" s="53"/>
      <c r="G62" s="53"/>
      <c r="J62" s="210"/>
      <c r="K62" s="210"/>
      <c r="L62" s="210"/>
      <c r="M62" s="210"/>
    </row>
    <row r="63" spans="2:13" s="51" customFormat="1" x14ac:dyDescent="0.2">
      <c r="B63" s="53"/>
      <c r="C63" s="53"/>
      <c r="D63" s="53"/>
      <c r="E63" s="53"/>
      <c r="F63" s="53"/>
      <c r="G63" s="53"/>
      <c r="J63" s="210"/>
      <c r="K63" s="210"/>
      <c r="L63" s="210"/>
      <c r="M63" s="210"/>
    </row>
    <row r="64" spans="2:13" s="51" customFormat="1" x14ac:dyDescent="0.2">
      <c r="B64" s="53"/>
      <c r="C64" s="53"/>
      <c r="D64" s="53"/>
      <c r="E64" s="53"/>
      <c r="F64" s="53"/>
      <c r="G64" s="53"/>
      <c r="J64" s="210"/>
      <c r="K64" s="210"/>
      <c r="L64" s="210"/>
      <c r="M64" s="210"/>
    </row>
    <row r="65" spans="2:13" s="51" customFormat="1" x14ac:dyDescent="0.2">
      <c r="B65" s="53"/>
      <c r="C65" s="53"/>
      <c r="D65" s="53"/>
      <c r="E65" s="53"/>
      <c r="F65" s="53"/>
      <c r="G65" s="53"/>
      <c r="J65" s="210"/>
      <c r="K65" s="210"/>
      <c r="L65" s="210"/>
      <c r="M65" s="210"/>
    </row>
    <row r="66" spans="2:13" s="51" customFormat="1" x14ac:dyDescent="0.2">
      <c r="B66" s="53"/>
      <c r="C66" s="53"/>
      <c r="D66" s="53"/>
      <c r="E66" s="53"/>
      <c r="F66" s="53"/>
      <c r="G66" s="53"/>
      <c r="J66" s="210"/>
      <c r="K66" s="210"/>
      <c r="L66" s="210"/>
      <c r="M66" s="210"/>
    </row>
    <row r="67" spans="2:13" s="51" customFormat="1" x14ac:dyDescent="0.2">
      <c r="B67" s="53"/>
      <c r="C67" s="53"/>
      <c r="D67" s="53"/>
      <c r="E67" s="53"/>
      <c r="F67" s="53"/>
      <c r="G67" s="53"/>
      <c r="J67" s="210"/>
      <c r="K67" s="210"/>
      <c r="L67" s="210"/>
      <c r="M67" s="210"/>
    </row>
    <row r="68" spans="2:13" s="51" customFormat="1" x14ac:dyDescent="0.2">
      <c r="B68" s="53"/>
      <c r="C68" s="53"/>
      <c r="D68" s="53"/>
      <c r="E68" s="53"/>
      <c r="F68" s="53"/>
      <c r="G68" s="53"/>
      <c r="J68" s="210"/>
      <c r="K68" s="210"/>
      <c r="L68" s="210"/>
      <c r="M68" s="210"/>
    </row>
    <row r="69" spans="2:13" s="51" customFormat="1" x14ac:dyDescent="0.2">
      <c r="B69" s="53"/>
      <c r="C69" s="53"/>
      <c r="D69" s="53"/>
      <c r="E69" s="53"/>
      <c r="F69" s="53"/>
      <c r="G69" s="53"/>
      <c r="J69" s="210"/>
      <c r="K69" s="210"/>
      <c r="L69" s="210"/>
      <c r="M69" s="210"/>
    </row>
    <row r="70" spans="2:13" s="51" customFormat="1" x14ac:dyDescent="0.2">
      <c r="B70" s="53"/>
      <c r="C70" s="53"/>
      <c r="D70" s="53"/>
      <c r="E70" s="53"/>
      <c r="F70" s="53"/>
      <c r="G70" s="53"/>
      <c r="J70" s="210"/>
      <c r="K70" s="210"/>
      <c r="L70" s="210"/>
      <c r="M70" s="210"/>
    </row>
    <row r="71" spans="2:13" s="51" customFormat="1" x14ac:dyDescent="0.2">
      <c r="B71" s="53"/>
      <c r="C71" s="53"/>
      <c r="D71" s="53"/>
      <c r="E71" s="53"/>
      <c r="F71" s="53"/>
      <c r="G71" s="53"/>
      <c r="J71" s="210"/>
      <c r="K71" s="210"/>
      <c r="L71" s="210"/>
      <c r="M71" s="210"/>
    </row>
    <row r="72" spans="2:13" s="51" customFormat="1" x14ac:dyDescent="0.2">
      <c r="B72" s="53"/>
      <c r="C72" s="53"/>
      <c r="D72" s="53"/>
      <c r="E72" s="53"/>
      <c r="F72" s="53"/>
      <c r="G72" s="53"/>
      <c r="J72" s="210"/>
      <c r="K72" s="210"/>
      <c r="L72" s="210"/>
      <c r="M72" s="210"/>
    </row>
    <row r="73" spans="2:13" s="51" customFormat="1" x14ac:dyDescent="0.2">
      <c r="B73" s="53"/>
      <c r="C73" s="53"/>
      <c r="D73" s="53"/>
      <c r="E73" s="53"/>
      <c r="F73" s="53"/>
      <c r="G73" s="53"/>
      <c r="J73" s="210"/>
      <c r="K73" s="210"/>
      <c r="L73" s="210"/>
      <c r="M73" s="210"/>
    </row>
    <row r="74" spans="2:13" s="51" customFormat="1" x14ac:dyDescent="0.2">
      <c r="B74" s="53"/>
      <c r="C74" s="53"/>
      <c r="D74" s="53"/>
      <c r="E74" s="53"/>
      <c r="F74" s="53"/>
      <c r="G74" s="53"/>
      <c r="J74" s="210"/>
      <c r="K74" s="210"/>
      <c r="L74" s="210"/>
      <c r="M74" s="210"/>
    </row>
    <row r="75" spans="2:13" s="51" customFormat="1" x14ac:dyDescent="0.2">
      <c r="B75" s="53"/>
      <c r="C75" s="53"/>
      <c r="D75" s="53"/>
      <c r="E75" s="53"/>
      <c r="F75" s="53"/>
      <c r="G75" s="53"/>
      <c r="J75" s="210"/>
      <c r="K75" s="210"/>
      <c r="L75" s="210"/>
      <c r="M75" s="210"/>
    </row>
    <row r="76" spans="2:13" s="51" customFormat="1" x14ac:dyDescent="0.2">
      <c r="B76" s="53"/>
      <c r="C76" s="53"/>
      <c r="D76" s="53"/>
      <c r="E76" s="53"/>
      <c r="F76" s="53"/>
      <c r="G76" s="53"/>
      <c r="J76" s="210"/>
      <c r="K76" s="210"/>
      <c r="L76" s="210"/>
      <c r="M76" s="210"/>
    </row>
    <row r="77" spans="2:13" s="51" customFormat="1" x14ac:dyDescent="0.2">
      <c r="B77" s="53"/>
      <c r="C77" s="53"/>
      <c r="D77" s="53"/>
      <c r="E77" s="53"/>
      <c r="F77" s="53"/>
      <c r="G77" s="53"/>
      <c r="J77" s="210"/>
      <c r="K77" s="210"/>
      <c r="L77" s="210"/>
      <c r="M77" s="210"/>
    </row>
    <row r="78" spans="2:13" s="51" customFormat="1" x14ac:dyDescent="0.2">
      <c r="B78" s="53"/>
      <c r="C78" s="53"/>
      <c r="D78" s="53"/>
      <c r="E78" s="53"/>
      <c r="F78" s="53"/>
      <c r="G78" s="53"/>
      <c r="J78" s="210"/>
      <c r="K78" s="210"/>
      <c r="L78" s="210"/>
      <c r="M78" s="210"/>
    </row>
    <row r="79" spans="2:13" s="51" customFormat="1" x14ac:dyDescent="0.2">
      <c r="B79" s="53"/>
      <c r="C79" s="53"/>
      <c r="D79" s="53"/>
      <c r="E79" s="53"/>
      <c r="F79" s="53"/>
      <c r="G79" s="53"/>
      <c r="J79" s="210"/>
      <c r="K79" s="210"/>
      <c r="L79" s="210"/>
      <c r="M79" s="210"/>
    </row>
    <row r="80" spans="2:13" s="51" customFormat="1" x14ac:dyDescent="0.2">
      <c r="B80" s="53"/>
      <c r="C80" s="53"/>
      <c r="D80" s="53"/>
      <c r="E80" s="53"/>
      <c r="F80" s="53"/>
      <c r="G80" s="53"/>
      <c r="J80" s="210"/>
      <c r="K80" s="210"/>
      <c r="L80" s="210"/>
      <c r="M80" s="210"/>
    </row>
    <row r="81" spans="2:13" s="51" customFormat="1" x14ac:dyDescent="0.2">
      <c r="B81" s="53"/>
      <c r="C81" s="53"/>
      <c r="D81" s="53"/>
      <c r="E81" s="53"/>
      <c r="F81" s="53"/>
      <c r="G81" s="53"/>
      <c r="J81" s="210"/>
      <c r="K81" s="210"/>
      <c r="L81" s="210"/>
      <c r="M81" s="210"/>
    </row>
    <row r="82" spans="2:13" s="51" customFormat="1" x14ac:dyDescent="0.2">
      <c r="B82" s="53"/>
      <c r="C82" s="53"/>
      <c r="D82" s="53"/>
      <c r="E82" s="53"/>
      <c r="F82" s="53"/>
      <c r="G82" s="53"/>
      <c r="J82" s="210"/>
      <c r="K82" s="210"/>
      <c r="L82" s="210"/>
      <c r="M82" s="210"/>
    </row>
    <row r="83" spans="2:13" s="51" customFormat="1" x14ac:dyDescent="0.2">
      <c r="B83" s="53"/>
      <c r="C83" s="53"/>
      <c r="D83" s="53"/>
      <c r="E83" s="53"/>
      <c r="F83" s="53"/>
      <c r="G83" s="53"/>
      <c r="J83" s="210"/>
      <c r="K83" s="210"/>
      <c r="L83" s="210"/>
      <c r="M83" s="210"/>
    </row>
    <row r="84" spans="2:13" s="51" customFormat="1" x14ac:dyDescent="0.2">
      <c r="B84" s="53"/>
      <c r="C84" s="53"/>
      <c r="D84" s="53"/>
      <c r="E84" s="53"/>
      <c r="F84" s="53"/>
      <c r="G84" s="53"/>
      <c r="J84" s="210"/>
      <c r="K84" s="210"/>
      <c r="L84" s="210"/>
      <c r="M84" s="210"/>
    </row>
    <row r="85" spans="2:13" s="51" customFormat="1" x14ac:dyDescent="0.2">
      <c r="B85" s="53"/>
      <c r="C85" s="53"/>
      <c r="D85" s="53"/>
      <c r="E85" s="53"/>
      <c r="F85" s="53"/>
      <c r="G85" s="53"/>
      <c r="J85" s="210"/>
      <c r="K85" s="210"/>
      <c r="L85" s="210"/>
      <c r="M85" s="210"/>
    </row>
    <row r="86" spans="2:13" s="51" customFormat="1" x14ac:dyDescent="0.2">
      <c r="B86" s="53"/>
      <c r="C86" s="53"/>
      <c r="D86" s="53"/>
      <c r="E86" s="53"/>
      <c r="F86" s="53"/>
      <c r="G86" s="53"/>
      <c r="J86" s="210"/>
      <c r="K86" s="210"/>
      <c r="L86" s="210"/>
      <c r="M86" s="210"/>
    </row>
    <row r="87" spans="2:13" s="51" customFormat="1" x14ac:dyDescent="0.2">
      <c r="B87" s="53"/>
      <c r="C87" s="53"/>
      <c r="D87" s="53"/>
      <c r="E87" s="53"/>
      <c r="F87" s="53"/>
      <c r="G87" s="53"/>
      <c r="J87" s="210"/>
      <c r="K87" s="210"/>
      <c r="L87" s="210"/>
      <c r="M87" s="210"/>
    </row>
    <row r="88" spans="2:13" s="51" customFormat="1" x14ac:dyDescent="0.2">
      <c r="B88" s="53"/>
      <c r="C88" s="53"/>
      <c r="D88" s="53"/>
      <c r="E88" s="53"/>
      <c r="F88" s="53"/>
      <c r="G88" s="53"/>
      <c r="J88" s="210"/>
      <c r="K88" s="210"/>
      <c r="L88" s="210"/>
      <c r="M88" s="210"/>
    </row>
    <row r="89" spans="2:13" s="51" customFormat="1" x14ac:dyDescent="0.2">
      <c r="B89" s="53"/>
      <c r="C89" s="53"/>
      <c r="D89" s="53"/>
      <c r="E89" s="53"/>
      <c r="F89" s="53"/>
      <c r="G89" s="53"/>
      <c r="J89" s="210"/>
      <c r="K89" s="210"/>
      <c r="L89" s="210"/>
      <c r="M89" s="210"/>
    </row>
    <row r="90" spans="2:13" s="51" customFormat="1" x14ac:dyDescent="0.2">
      <c r="B90" s="53"/>
      <c r="C90" s="53"/>
      <c r="D90" s="53"/>
      <c r="E90" s="53"/>
      <c r="F90" s="53"/>
      <c r="G90" s="53"/>
      <c r="J90" s="210"/>
      <c r="K90" s="210"/>
      <c r="L90" s="210"/>
      <c r="M90" s="210"/>
    </row>
    <row r="91" spans="2:13" s="51" customFormat="1" x14ac:dyDescent="0.2">
      <c r="B91" s="53"/>
      <c r="C91" s="53"/>
      <c r="D91" s="53"/>
      <c r="E91" s="53"/>
      <c r="F91" s="53"/>
      <c r="G91" s="53"/>
      <c r="J91" s="210"/>
      <c r="K91" s="210"/>
      <c r="L91" s="210"/>
      <c r="M91" s="210"/>
    </row>
    <row r="92" spans="2:13" s="51" customFormat="1" x14ac:dyDescent="0.2">
      <c r="B92" s="53"/>
      <c r="C92" s="53"/>
      <c r="D92" s="53"/>
      <c r="E92" s="53"/>
      <c r="F92" s="53"/>
      <c r="G92" s="53"/>
      <c r="J92" s="210"/>
      <c r="K92" s="210"/>
      <c r="L92" s="210"/>
      <c r="M92" s="210"/>
    </row>
    <row r="93" spans="2:13" s="51" customFormat="1" x14ac:dyDescent="0.2">
      <c r="B93" s="53"/>
      <c r="C93" s="53"/>
      <c r="D93" s="53"/>
      <c r="E93" s="53"/>
      <c r="F93" s="53"/>
      <c r="G93" s="53"/>
      <c r="J93" s="210"/>
      <c r="K93" s="210"/>
      <c r="L93" s="210"/>
      <c r="M93" s="210"/>
    </row>
    <row r="94" spans="2:13" s="51" customFormat="1" x14ac:dyDescent="0.2">
      <c r="B94" s="53"/>
      <c r="C94" s="53"/>
      <c r="D94" s="53"/>
      <c r="E94" s="53"/>
      <c r="F94" s="53"/>
      <c r="G94" s="53"/>
      <c r="J94" s="210"/>
      <c r="K94" s="210"/>
      <c r="L94" s="210"/>
      <c r="M94" s="210"/>
    </row>
    <row r="95" spans="2:13" s="51" customFormat="1" x14ac:dyDescent="0.2">
      <c r="B95" s="53"/>
      <c r="C95" s="53"/>
      <c r="D95" s="53"/>
      <c r="E95" s="53"/>
      <c r="F95" s="53"/>
      <c r="G95" s="53"/>
      <c r="J95" s="210"/>
      <c r="K95" s="210"/>
      <c r="L95" s="210"/>
      <c r="M95" s="210"/>
    </row>
    <row r="96" spans="2:13" s="51" customFormat="1" x14ac:dyDescent="0.2">
      <c r="B96" s="53"/>
      <c r="C96" s="53"/>
      <c r="D96" s="53"/>
      <c r="E96" s="53"/>
      <c r="F96" s="53"/>
      <c r="G96" s="53"/>
      <c r="J96" s="210"/>
      <c r="K96" s="210"/>
      <c r="L96" s="210"/>
      <c r="M96" s="210"/>
    </row>
    <row r="97" spans="2:13" s="51" customFormat="1" x14ac:dyDescent="0.2">
      <c r="B97" s="53"/>
      <c r="C97" s="53"/>
      <c r="D97" s="53"/>
      <c r="E97" s="53"/>
      <c r="F97" s="53"/>
      <c r="G97" s="53"/>
      <c r="J97" s="210"/>
      <c r="K97" s="210"/>
      <c r="L97" s="210"/>
      <c r="M97" s="210"/>
    </row>
    <row r="98" spans="2:13" s="51" customFormat="1" x14ac:dyDescent="0.2">
      <c r="B98" s="53"/>
      <c r="C98" s="53"/>
      <c r="D98" s="53"/>
      <c r="E98" s="53"/>
      <c r="F98" s="53"/>
      <c r="G98" s="53"/>
      <c r="J98" s="210"/>
      <c r="K98" s="210"/>
      <c r="L98" s="210"/>
      <c r="M98" s="210"/>
    </row>
    <row r="99" spans="2:13" s="51" customFormat="1" x14ac:dyDescent="0.2">
      <c r="B99" s="53"/>
      <c r="C99" s="53"/>
      <c r="D99" s="53"/>
      <c r="E99" s="53"/>
      <c r="F99" s="53"/>
      <c r="G99" s="53"/>
      <c r="J99" s="210"/>
      <c r="K99" s="210"/>
      <c r="L99" s="210"/>
      <c r="M99" s="210"/>
    </row>
    <row r="100" spans="2:13" s="51" customFormat="1" x14ac:dyDescent="0.2">
      <c r="B100" s="53"/>
      <c r="C100" s="53"/>
      <c r="D100" s="53"/>
      <c r="E100" s="53"/>
      <c r="F100" s="53"/>
      <c r="G100" s="53"/>
      <c r="J100" s="210"/>
      <c r="K100" s="210"/>
      <c r="L100" s="210"/>
      <c r="M100" s="210"/>
    </row>
    <row r="101" spans="2:13" s="51" customFormat="1" x14ac:dyDescent="0.2">
      <c r="B101" s="53"/>
      <c r="C101" s="53"/>
      <c r="D101" s="53"/>
      <c r="E101" s="53"/>
      <c r="F101" s="53"/>
      <c r="G101" s="53"/>
      <c r="J101" s="210"/>
      <c r="K101" s="210"/>
      <c r="L101" s="210"/>
      <c r="M101" s="210"/>
    </row>
    <row r="102" spans="2:13" s="51" customFormat="1" x14ac:dyDescent="0.2">
      <c r="B102" s="53"/>
      <c r="C102" s="53"/>
      <c r="D102" s="53"/>
      <c r="E102" s="53"/>
      <c r="F102" s="53"/>
      <c r="G102" s="53"/>
      <c r="J102" s="210"/>
      <c r="K102" s="210"/>
      <c r="L102" s="210"/>
      <c r="M102" s="210"/>
    </row>
    <row r="103" spans="2:13" s="51" customFormat="1" x14ac:dyDescent="0.2">
      <c r="B103" s="53"/>
      <c r="C103" s="53"/>
      <c r="D103" s="53"/>
      <c r="E103" s="53"/>
      <c r="F103" s="53"/>
      <c r="G103" s="53"/>
      <c r="J103" s="210"/>
      <c r="K103" s="210"/>
      <c r="L103" s="210"/>
      <c r="M103" s="210"/>
    </row>
    <row r="104" spans="2:13" s="51" customFormat="1" x14ac:dyDescent="0.2">
      <c r="B104" s="53"/>
      <c r="C104" s="53"/>
      <c r="D104" s="53"/>
      <c r="E104" s="53"/>
      <c r="F104" s="53"/>
      <c r="G104" s="53"/>
      <c r="J104" s="210"/>
      <c r="K104" s="210"/>
      <c r="L104" s="210"/>
      <c r="M104" s="210"/>
    </row>
    <row r="105" spans="2:13" s="51" customFormat="1" x14ac:dyDescent="0.2">
      <c r="B105" s="53"/>
      <c r="C105" s="53"/>
      <c r="D105" s="53"/>
      <c r="E105" s="53"/>
      <c r="F105" s="53"/>
      <c r="G105" s="53"/>
      <c r="J105" s="210"/>
      <c r="K105" s="210"/>
      <c r="L105" s="210"/>
      <c r="M105" s="210"/>
    </row>
    <row r="106" spans="2:13" s="51" customFormat="1" x14ac:dyDescent="0.2">
      <c r="B106" s="53"/>
      <c r="C106" s="53"/>
      <c r="D106" s="53"/>
      <c r="E106" s="53"/>
      <c r="F106" s="53"/>
      <c r="G106" s="53"/>
      <c r="J106" s="210"/>
      <c r="K106" s="210"/>
      <c r="L106" s="210"/>
      <c r="M106" s="210"/>
    </row>
    <row r="107" spans="2:13" s="51" customFormat="1" x14ac:dyDescent="0.2">
      <c r="B107" s="53"/>
      <c r="C107" s="53"/>
      <c r="D107" s="53"/>
      <c r="E107" s="53"/>
      <c r="F107" s="53"/>
      <c r="G107" s="53"/>
      <c r="J107" s="210"/>
      <c r="K107" s="210"/>
      <c r="L107" s="210"/>
      <c r="M107" s="210"/>
    </row>
    <row r="108" spans="2:13" s="51" customFormat="1" x14ac:dyDescent="0.2">
      <c r="B108" s="53"/>
      <c r="C108" s="53"/>
      <c r="D108" s="53"/>
      <c r="E108" s="53"/>
      <c r="F108" s="53"/>
      <c r="G108" s="53"/>
      <c r="J108" s="210"/>
      <c r="K108" s="210"/>
      <c r="L108" s="210"/>
      <c r="M108" s="210"/>
    </row>
    <row r="109" spans="2:13" s="51" customFormat="1" x14ac:dyDescent="0.2">
      <c r="B109" s="53"/>
      <c r="C109" s="53"/>
      <c r="D109" s="53"/>
      <c r="E109" s="53"/>
      <c r="F109" s="53"/>
      <c r="G109" s="53"/>
      <c r="J109" s="210"/>
      <c r="K109" s="210"/>
      <c r="L109" s="210"/>
      <c r="M109" s="210"/>
    </row>
    <row r="110" spans="2:13" s="51" customFormat="1" x14ac:dyDescent="0.2">
      <c r="B110" s="53"/>
      <c r="C110" s="53"/>
      <c r="D110" s="53"/>
      <c r="E110" s="53"/>
      <c r="F110" s="53"/>
      <c r="G110" s="53"/>
      <c r="J110" s="210"/>
      <c r="K110" s="210"/>
      <c r="L110" s="210"/>
      <c r="M110" s="210"/>
    </row>
    <row r="111" spans="2:13" s="51" customFormat="1" x14ac:dyDescent="0.2">
      <c r="B111" s="53"/>
      <c r="C111" s="53"/>
      <c r="D111" s="53"/>
      <c r="E111" s="53"/>
      <c r="F111" s="53"/>
      <c r="G111" s="53"/>
      <c r="J111" s="210"/>
      <c r="K111" s="210"/>
      <c r="L111" s="210"/>
      <c r="M111" s="210"/>
    </row>
    <row r="112" spans="2:13" s="51" customFormat="1" x14ac:dyDescent="0.2">
      <c r="B112" s="53"/>
      <c r="C112" s="53"/>
      <c r="D112" s="53"/>
      <c r="E112" s="53"/>
      <c r="F112" s="53"/>
      <c r="G112" s="53"/>
      <c r="J112" s="210"/>
      <c r="K112" s="210"/>
      <c r="L112" s="210"/>
      <c r="M112" s="210"/>
    </row>
    <row r="113" spans="2:13" s="51" customFormat="1" x14ac:dyDescent="0.2">
      <c r="B113" s="53"/>
      <c r="C113" s="53"/>
      <c r="D113" s="53"/>
      <c r="E113" s="53"/>
      <c r="F113" s="53"/>
      <c r="G113" s="53"/>
      <c r="J113" s="210"/>
      <c r="K113" s="210"/>
      <c r="L113" s="210"/>
      <c r="M113" s="210"/>
    </row>
    <row r="114" spans="2:13" s="51" customFormat="1" x14ac:dyDescent="0.2">
      <c r="B114" s="53"/>
      <c r="C114" s="53"/>
      <c r="D114" s="53"/>
      <c r="E114" s="53"/>
      <c r="F114" s="53"/>
      <c r="G114" s="53"/>
      <c r="J114" s="210"/>
      <c r="K114" s="210"/>
      <c r="L114" s="210"/>
      <c r="M114" s="210"/>
    </row>
    <row r="115" spans="2:13" s="51" customFormat="1" x14ac:dyDescent="0.2">
      <c r="B115" s="53"/>
      <c r="C115" s="53"/>
      <c r="D115" s="53"/>
      <c r="E115" s="53"/>
      <c r="F115" s="53"/>
      <c r="G115" s="53"/>
      <c r="J115" s="210"/>
      <c r="K115" s="210"/>
      <c r="L115" s="210"/>
      <c r="M115" s="210"/>
    </row>
    <row r="116" spans="2:13" s="51" customFormat="1" x14ac:dyDescent="0.2">
      <c r="B116" s="53"/>
      <c r="C116" s="53"/>
      <c r="D116" s="53"/>
      <c r="E116" s="53"/>
      <c r="F116" s="53"/>
      <c r="G116" s="53"/>
      <c r="J116" s="210"/>
      <c r="K116" s="210"/>
      <c r="L116" s="210"/>
      <c r="M116" s="210"/>
    </row>
  </sheetData>
  <pageMargins left="0.75" right="0.75" top="1" bottom="1" header="0.5" footer="0.5"/>
  <pageSetup paperSize="9" fitToHeight="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DEA8A58F09F74CA0439F7135DB4E30" ma:contentTypeVersion="11" ma:contentTypeDescription="Create a new document." ma:contentTypeScope="" ma:versionID="32118e0d816f02066115d242ea1a9d57">
  <xsd:schema xmlns:xsd="http://www.w3.org/2001/XMLSchema" xmlns:xs="http://www.w3.org/2001/XMLSchema" xmlns:p="http://schemas.microsoft.com/office/2006/metadata/properties" xmlns:ns2="a34e2b68-d21a-4780-a113-64622ce9bd6f" xmlns:ns3="1d083b17-9101-4e1d-973a-3cbb51c13b71" targetNamespace="http://schemas.microsoft.com/office/2006/metadata/properties" ma:root="true" ma:fieldsID="6fa4825a475c7d200bd381437ae26614" ns2:_="" ns3:_="">
    <xsd:import namespace="a34e2b68-d21a-4780-a113-64622ce9bd6f"/>
    <xsd:import namespace="1d083b17-9101-4e1d-973a-3cbb51c13b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e2b68-d21a-4780-a113-64622ce9b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83b17-9101-4e1d-973a-3cbb51c13b7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55D6A8-E16C-4506-ADE1-16F4F8DF6D1B}">
  <ds:schemaRefs>
    <ds:schemaRef ds:uri="http://purl.org/dc/terms/"/>
    <ds:schemaRef ds:uri="a34e2b68-d21a-4780-a113-64622ce9bd6f"/>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9C862BF4-31B3-4685-9BA3-42038ACABBBE}"/>
</file>

<file path=customXml/itemProps3.xml><?xml version="1.0" encoding="utf-8"?>
<ds:datastoreItem xmlns:ds="http://schemas.openxmlformats.org/officeDocument/2006/customXml" ds:itemID="{2A8F8B85-CD98-4AFC-8290-E4F29112E6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16</vt:i4>
      </vt:variant>
      <vt:variant>
        <vt:lpstr>Navngitte områder</vt:lpstr>
      </vt:variant>
      <vt:variant>
        <vt:i4>6</vt:i4>
      </vt:variant>
    </vt:vector>
  </HeadingPairs>
  <TitlesOfParts>
    <vt:vector size="22" baseType="lpstr">
      <vt:lpstr>Innhold</vt:lpstr>
      <vt:lpstr>A.13.1</vt:lpstr>
      <vt:lpstr>A.13.2</vt:lpstr>
      <vt:lpstr>A.13.3</vt:lpstr>
      <vt:lpstr>A.13.4</vt:lpstr>
      <vt:lpstr>A.13.5</vt:lpstr>
      <vt:lpstr>A.13.6a</vt:lpstr>
      <vt:lpstr>A.13.6b</vt:lpstr>
      <vt:lpstr>A.13.7a</vt:lpstr>
      <vt:lpstr>A.13.7b</vt:lpstr>
      <vt:lpstr>A.13.7c</vt:lpstr>
      <vt:lpstr>A.13.7d</vt:lpstr>
      <vt:lpstr>A.13.8</vt:lpstr>
      <vt:lpstr>A.13.9</vt:lpstr>
      <vt:lpstr>A.13.10</vt:lpstr>
      <vt:lpstr>A.13.11</vt:lpstr>
      <vt:lpstr>A.13.1!Utskriftsområde</vt:lpstr>
      <vt:lpstr>A.13.11!Utskriftsområde</vt:lpstr>
      <vt:lpstr>A.13.2!Utskriftsområde</vt:lpstr>
      <vt:lpstr>A.13.4!Utskriftsområde</vt:lpstr>
      <vt:lpstr>A.13.5!Utskriftsområde</vt:lpstr>
      <vt:lpstr>A.13.8!Utskriftsområde</vt:lpstr>
    </vt:vector>
  </TitlesOfParts>
  <Manager/>
  <Company>NIFU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Hebe Gunnes</dc:creator>
  <cp:keywords/>
  <dc:description/>
  <cp:lastModifiedBy>Mona Østby / NIFU</cp:lastModifiedBy>
  <cp:revision/>
  <dcterms:created xsi:type="dcterms:W3CDTF">2011-05-09T05:01:37Z</dcterms:created>
  <dcterms:modified xsi:type="dcterms:W3CDTF">2020-10-02T13:29:34Z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0x0101004CDEA8A58F09F74CA0439F7135DB4E30</vt:lpwstr>
  </property>
</Properties>
</file>