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orskningsradet-my.sharepoint.com/personal/amo_forskningsradet_no/Documents/AMO Arbeidsområde/Instituttpolitikk (diverse)/Nettsider/"/>
    </mc:Choice>
  </mc:AlternateContent>
  <xr:revisionPtr revIDLastSave="1799" documentId="8_{30512204-CD68-4F14-9DBB-5D8CA0D9625F}" xr6:coauthVersionLast="47" xr6:coauthVersionMax="47" xr10:uidLastSave="{31823862-E7B7-4F0E-BE00-F39C4A3C8028}"/>
  <bookViews>
    <workbookView xWindow="1010" yWindow="0" windowWidth="18190" windowHeight="11280" xr2:uid="{B16F9943-3786-48AD-AFC2-528997E7FA7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 r="K48" i="1"/>
  <c r="K49" i="1"/>
  <c r="K46" i="1"/>
  <c r="K65" i="1"/>
  <c r="K66" i="1"/>
  <c r="K67" i="1"/>
  <c r="K64" i="1"/>
  <c r="H65" i="1"/>
  <c r="H66" i="1"/>
  <c r="H67" i="1"/>
  <c r="H69" i="1"/>
  <c r="H70" i="1"/>
  <c r="H71" i="1"/>
  <c r="F65" i="1"/>
  <c r="G65" i="1" s="1"/>
  <c r="F66" i="1"/>
  <c r="G66" i="1" s="1"/>
  <c r="F67" i="1"/>
  <c r="G67" i="1" s="1"/>
  <c r="F69" i="1"/>
  <c r="G69" i="1" s="1"/>
  <c r="F70" i="1"/>
  <c r="G70" i="1" s="1"/>
  <c r="F71" i="1"/>
  <c r="A65" i="1"/>
  <c r="A66" i="1"/>
  <c r="A67" i="1"/>
  <c r="A69" i="1"/>
  <c r="A70" i="1"/>
  <c r="A71" i="1"/>
  <c r="A64" i="1"/>
  <c r="H47" i="1"/>
  <c r="H48" i="1"/>
  <c r="H49" i="1"/>
  <c r="H51" i="1"/>
  <c r="H52" i="1"/>
  <c r="H53" i="1"/>
  <c r="F52" i="1"/>
  <c r="G52" i="1" s="1"/>
  <c r="F53" i="1"/>
  <c r="F51" i="1"/>
  <c r="G51" i="1" s="1"/>
  <c r="A52" i="1"/>
  <c r="A53" i="1"/>
  <c r="A51" i="1"/>
  <c r="A47" i="1"/>
  <c r="A48" i="1"/>
  <c r="A49" i="1"/>
  <c r="A46" i="1"/>
  <c r="G30" i="1"/>
  <c r="D25" i="1"/>
  <c r="D21" i="1"/>
  <c r="E23" i="1"/>
  <c r="F23" i="1" s="1"/>
  <c r="H23" i="1"/>
  <c r="I23" i="1"/>
  <c r="J23" i="1"/>
  <c r="C52" i="1" s="1"/>
  <c r="E20" i="1"/>
  <c r="G20" i="1" s="1"/>
  <c r="H20" i="1"/>
  <c r="I20" i="1"/>
  <c r="J20" i="1"/>
  <c r="C49" i="1" s="1"/>
  <c r="H64" i="1"/>
  <c r="F64" i="1"/>
  <c r="G64" i="1" s="1"/>
  <c r="J24" i="1"/>
  <c r="C53" i="1" s="1"/>
  <c r="J17" i="1"/>
  <c r="C46" i="1" s="1"/>
  <c r="H46" i="1"/>
  <c r="F47" i="1"/>
  <c r="G47" i="1" s="1"/>
  <c r="F48" i="1"/>
  <c r="G48" i="1" s="1"/>
  <c r="F49" i="1"/>
  <c r="G49" i="1" s="1"/>
  <c r="L49" i="1" s="1"/>
  <c r="F46" i="1"/>
  <c r="G46" i="1" s="1"/>
  <c r="J18" i="1"/>
  <c r="C47" i="1" s="1"/>
  <c r="J19" i="1"/>
  <c r="C48" i="1" s="1"/>
  <c r="J22" i="1"/>
  <c r="C51" i="1" s="1"/>
  <c r="E18" i="1"/>
  <c r="E19" i="1"/>
  <c r="E22" i="1"/>
  <c r="E24" i="1"/>
  <c r="E17" i="1"/>
  <c r="G53" i="1" l="1"/>
  <c r="G71" i="1"/>
  <c r="C64" i="1"/>
  <c r="L67" i="1"/>
  <c r="L66" i="1"/>
  <c r="L50" i="1"/>
  <c r="L65" i="1"/>
  <c r="L48" i="1"/>
  <c r="L47" i="1"/>
  <c r="L64" i="1"/>
  <c r="L68" i="1"/>
  <c r="L46" i="1"/>
  <c r="C71" i="1"/>
  <c r="C70" i="1"/>
  <c r="C69" i="1"/>
  <c r="C67" i="1"/>
  <c r="C66" i="1"/>
  <c r="C65" i="1"/>
  <c r="E25" i="1"/>
  <c r="E21" i="1"/>
  <c r="F20" i="1"/>
  <c r="G23" i="1"/>
  <c r="I18" i="1"/>
  <c r="I19" i="1"/>
  <c r="I22" i="1"/>
  <c r="G31" i="1" s="1"/>
  <c r="I24" i="1"/>
  <c r="G33" i="1" s="1"/>
  <c r="I17" i="1"/>
  <c r="H17" i="1"/>
  <c r="H18" i="1"/>
  <c r="H19" i="1"/>
  <c r="H22" i="1"/>
  <c r="H24" i="1"/>
  <c r="F18" i="1"/>
  <c r="G19" i="1"/>
  <c r="G22" i="1"/>
  <c r="G17" i="1"/>
  <c r="I59" i="1" l="1"/>
  <c r="E71" i="1" s="1"/>
  <c r="H25" i="1"/>
  <c r="I25" i="1"/>
  <c r="H21" i="1"/>
  <c r="I21" i="1"/>
  <c r="G34" i="1" s="1"/>
  <c r="F17" i="1"/>
  <c r="G18" i="1"/>
  <c r="G21" i="1" s="1"/>
  <c r="F22" i="1"/>
  <c r="F24" i="1"/>
  <c r="J31" i="1" s="1"/>
  <c r="I41" i="1" s="1"/>
  <c r="G24" i="1"/>
  <c r="G25" i="1" s="1"/>
  <c r="F19" i="1"/>
  <c r="G35" i="1" l="1"/>
  <c r="I58" i="1"/>
  <c r="E53" i="1"/>
  <c r="G32" i="1"/>
  <c r="I57" i="1" s="1"/>
  <c r="F25" i="1"/>
  <c r="J32" i="1" s="1"/>
  <c r="I40" i="1" s="1"/>
  <c r="F21" i="1"/>
  <c r="E66" i="1" l="1"/>
  <c r="E64" i="1"/>
  <c r="E67" i="1"/>
  <c r="E65" i="1"/>
  <c r="J33" i="1"/>
  <c r="I39" i="1" s="1"/>
  <c r="D66" i="1"/>
  <c r="G36" i="1"/>
  <c r="E52" i="1" l="1"/>
  <c r="D65" i="1"/>
  <c r="D64" i="1"/>
  <c r="D71" i="1"/>
  <c r="B71" i="1" s="1"/>
  <c r="M71" i="1" s="1"/>
  <c r="D70" i="1"/>
  <c r="D69" i="1"/>
  <c r="D67" i="1"/>
  <c r="E70" i="1"/>
  <c r="E69" i="1"/>
  <c r="B66" i="1"/>
  <c r="M66" i="1" s="1"/>
  <c r="E46" i="1" l="1"/>
  <c r="E48" i="1"/>
  <c r="E49" i="1"/>
  <c r="E47" i="1"/>
  <c r="E51" i="1"/>
  <c r="B67" i="1"/>
  <c r="M67" i="1" s="1"/>
  <c r="B69" i="1"/>
  <c r="M69" i="1" s="1"/>
  <c r="B70" i="1"/>
  <c r="M70" i="1" s="1"/>
  <c r="B64" i="1"/>
  <c r="M64" i="1" s="1"/>
  <c r="B65" i="1"/>
  <c r="M65" i="1" s="1"/>
  <c r="D49" i="1"/>
  <c r="D51" i="1"/>
  <c r="D52" i="1"/>
  <c r="B52" i="1" s="1"/>
  <c r="M52" i="1" s="1"/>
  <c r="D53" i="1"/>
  <c r="B53" i="1" s="1"/>
  <c r="M53" i="1" s="1"/>
  <c r="D47" i="1"/>
  <c r="D48" i="1"/>
  <c r="D46" i="1"/>
  <c r="B48" i="1" l="1"/>
  <c r="M48" i="1" s="1"/>
  <c r="B46" i="1"/>
  <c r="M46" i="1" s="1"/>
  <c r="B51" i="1"/>
  <c r="M51" i="1" s="1"/>
  <c r="B49" i="1"/>
  <c r="M49" i="1" s="1"/>
  <c r="B47" i="1"/>
  <c r="M47" i="1" s="1"/>
  <c r="M72" i="1"/>
  <c r="M54" i="1" l="1"/>
</calcChain>
</file>

<file path=xl/sharedStrings.xml><?xml version="1.0" encoding="utf-8"?>
<sst xmlns="http://schemas.openxmlformats.org/spreadsheetml/2006/main" count="148" uniqueCount="110">
  <si>
    <t>Stillingskategori</t>
  </si>
  <si>
    <t>Antall årsverk</t>
  </si>
  <si>
    <t>Interntidskostnad</t>
  </si>
  <si>
    <t>(LK)</t>
  </si>
  <si>
    <t>Personalkostnad</t>
  </si>
  <si>
    <t>Andel eksterntid</t>
  </si>
  <si>
    <t xml:space="preserve"> (faktureringsgrad)</t>
  </si>
  <si>
    <t>Forsker 1</t>
  </si>
  <si>
    <t>Forsker 2</t>
  </si>
  <si>
    <t>Forsker 3</t>
  </si>
  <si>
    <t>Ingeniør</t>
  </si>
  <si>
    <t>Forskningsleder</t>
  </si>
  <si>
    <t>Forutsetninger og antagelser:</t>
  </si>
  <si>
    <t xml:space="preserve"> </t>
  </si>
  <si>
    <t>Kostandstype</t>
  </si>
  <si>
    <t>Beløp</t>
  </si>
  <si>
    <t>Innmeldt timesats</t>
  </si>
  <si>
    <t xml:space="preserve">Påslag indirekte </t>
  </si>
  <si>
    <t>kostnader (IK1)</t>
  </si>
  <si>
    <t>interntid (IK2)</t>
  </si>
  <si>
    <t>Antall tilgjengelige</t>
  </si>
  <si>
    <t>eller produktive timer</t>
  </si>
  <si>
    <t>brukt i beregningen</t>
  </si>
  <si>
    <t>per årsverk</t>
  </si>
  <si>
    <t xml:space="preserve">Inntjening per </t>
  </si>
  <si>
    <t>Eksterntid [timer],</t>
  </si>
  <si>
    <t>Eksterntidskostnad</t>
  </si>
  <si>
    <t>Stillingskategori,</t>
  </si>
  <si>
    <t>årsverk (prognose)</t>
  </si>
  <si>
    <t>B * G * H</t>
  </si>
  <si>
    <t>Adm.ansatt</t>
  </si>
  <si>
    <t>Summer:</t>
  </si>
  <si>
    <t>To eksempler på beregning av timesatser</t>
  </si>
  <si>
    <t>Total eksterntid</t>
  </si>
  <si>
    <t>(for stillingskategorien)</t>
  </si>
  <si>
    <t>Metode 1: Beregning av IK1 og IK2 med flat fordeling av alle indirekte kostnader</t>
  </si>
  <si>
    <t>timer</t>
  </si>
  <si>
    <t>kroner</t>
  </si>
  <si>
    <t xml:space="preserve">Netto indirekte kostnader utenom interntidskostnader </t>
  </si>
  <si>
    <t>Beregning av totale kostnader for angjeldende år:</t>
  </si>
  <si>
    <t>Innmelding av timesatser beregnet etter metode 1:</t>
  </si>
  <si>
    <t>Innmelding av timesatser beregnet etter metode 2:</t>
  </si>
  <si>
    <t>Antall arbeidstimer</t>
  </si>
  <si>
    <t>per dag</t>
  </si>
  <si>
    <t>Antall avtale-</t>
  </si>
  <si>
    <t>festede feriedager</t>
  </si>
  <si>
    <t>og ekstra fritdsdager</t>
  </si>
  <si>
    <t>Tilgjengelige</t>
  </si>
  <si>
    <t>timer per årsverk</t>
  </si>
  <si>
    <t>Faktureringsgrad</t>
  </si>
  <si>
    <t>Faktureringsgrad, forskere, veiet snitt:</t>
  </si>
  <si>
    <r>
      <t>Antall dager totalt:</t>
    </r>
    <r>
      <rPr>
        <b/>
        <sz val="8"/>
        <color rgb="FF1F1F1F"/>
        <rFont val="Segoe UI"/>
        <family val="2"/>
      </rPr>
      <t xml:space="preserve"> </t>
    </r>
  </si>
  <si>
    <t>Antall lørdager og søndager:</t>
  </si>
  <si>
    <t>Antall ekstra helligdager:</t>
  </si>
  <si>
    <t>Tilgjengelige timer pr. årsverk =</t>
  </si>
  <si>
    <t>365</t>
  </si>
  <si>
    <t>104</t>
  </si>
  <si>
    <t>Netto indirekte kostnader utenom interntidskostnader (F13)</t>
  </si>
  <si>
    <t>Totale eksterntidskostnader (H21 + H25)</t>
  </si>
  <si>
    <t>År 2026</t>
  </si>
  <si>
    <t>Totale netto indirekte kostnader som skal fordeles på IK1 for alle stillingskatagoriers timesats</t>
  </si>
  <si>
    <t>Doktorgradsstudent</t>
  </si>
  <si>
    <t>Interntidskostnader for doktorgradsstudenter (I24) som skal fordeles på IK2 for doktorgradsstudenters timesats</t>
  </si>
  <si>
    <t>Doktorgradsstudenter</t>
  </si>
  <si>
    <t>Retningslinjer for beregning og innmelding av timesatser</t>
  </si>
  <si>
    <t>Totale driftskostnader som skal fordeles på LK, IK1 og IK2</t>
  </si>
  <si>
    <t>(365 - 104 - 8 - J) * I</t>
  </si>
  <si>
    <t>8</t>
  </si>
  <si>
    <r>
      <t>Merk at alle</t>
    </r>
    <r>
      <rPr>
        <sz val="9"/>
        <color rgb="FFFF0000"/>
        <rFont val="Arial"/>
        <family val="2"/>
        <scheme val="minor"/>
      </rPr>
      <t xml:space="preserve"> røde tall og størrelser</t>
    </r>
    <r>
      <rPr>
        <sz val="9"/>
        <color theme="1"/>
        <rFont val="Arial"/>
        <family val="2"/>
        <scheme val="minor"/>
      </rPr>
      <t xml:space="preserve"> er</t>
    </r>
  </si>
  <si>
    <r>
      <t xml:space="preserve">input til beregningene; sorte (og </t>
    </r>
    <r>
      <rPr>
        <sz val="9"/>
        <color rgb="FF3333FF"/>
        <rFont val="Arial"/>
        <family val="2"/>
        <scheme val="minor"/>
      </rPr>
      <t>blå</t>
    </r>
    <r>
      <rPr>
        <sz val="9"/>
        <color theme="1"/>
        <rFont val="Arial"/>
        <family val="2"/>
        <scheme val="minor"/>
      </rPr>
      <t>)</t>
    </r>
  </si>
  <si>
    <t>tall blir beregnet.</t>
  </si>
  <si>
    <t>=</t>
  </si>
  <si>
    <t>Metode 2: Beregning av IK1 og IK2 på en slik måte at indirekte kostnader utgjør et prosent-påslag på personalkostnadene</t>
  </si>
  <si>
    <t>Personalkostnad per</t>
  </si>
  <si>
    <t>Antall eksterntimer</t>
  </si>
  <si>
    <t>produktiv tid D * F12</t>
  </si>
  <si>
    <t>Tilgjengelig eller produktiv tid per år</t>
  </si>
  <si>
    <t>- Vi ser for oss et mulig ("fiktivt") institutt. Dette har fordelt sine ansatte på tre forskerkategorier, forskningsleder, ingeniør, administrativt ansatt og doktorgradstudent.</t>
  </si>
  <si>
    <t>Begreper og symboler brukt i dette regnearket er definert i kapittel 8 i Forskningsrådets</t>
  </si>
  <si>
    <t>- Eksempelberegningen inkluderer to ulike måter å fordele de indirekte kostnadene (kalt "Metode 1" og "Metode 2", se detaljer nedenfor).</t>
  </si>
  <si>
    <t xml:space="preserve">- Øvrige netto indirekte kostnader fordeles på IK1 for alt personell, inkludert dokorgradsstudentene. </t>
  </si>
  <si>
    <r>
      <rPr>
        <b/>
        <sz val="9"/>
        <color theme="1"/>
        <rFont val="Arial"/>
        <family val="2"/>
        <scheme val="minor"/>
      </rPr>
      <t>Merk:</t>
    </r>
    <r>
      <rPr>
        <sz val="9"/>
        <color theme="1"/>
        <rFont val="Arial"/>
        <family val="2"/>
        <scheme val="minor"/>
      </rPr>
      <t xml:space="preserve"> Eksempel viser hvordan de indirekte kostnadene </t>
    </r>
    <r>
      <rPr>
        <i/>
        <sz val="9"/>
        <color theme="1"/>
        <rFont val="Arial"/>
        <family val="2"/>
        <scheme val="minor"/>
      </rPr>
      <t>kan</t>
    </r>
    <r>
      <rPr>
        <sz val="9"/>
        <color theme="1"/>
        <rFont val="Arial"/>
        <family val="2"/>
        <scheme val="minor"/>
      </rPr>
      <t xml:space="preserve"> fordeles, og dermed timesatsene beregenes, men utgir seg ikke for å være eneste mulige måte å gjøre dette på. Eksempelene forutsetter at virksomheten er "homogen", dvs. at</t>
    </r>
  </si>
  <si>
    <t>Dette er m.a.o. et institutt som opererer med produktiv tid, og det bruker samme produktive timetall for alle.</t>
  </si>
  <si>
    <t>Årlig personal-</t>
  </si>
  <si>
    <t>kostnad [kroner]</t>
  </si>
  <si>
    <t>Total tilgjengelig/</t>
  </si>
  <si>
    <t>E * C</t>
  </si>
  <si>
    <t>Interntid [timer],</t>
  </si>
  <si>
    <t xml:space="preserve"> E * (1 - C)</t>
  </si>
  <si>
    <t xml:space="preserve"> [kroner], B * C * D</t>
  </si>
  <si>
    <t>[kroner], B * (1-C) * D</t>
  </si>
  <si>
    <r>
      <rPr>
        <b/>
        <sz val="9"/>
        <color theme="1"/>
        <rFont val="Arial"/>
        <family val="2"/>
        <scheme val="minor"/>
      </rPr>
      <t>LK</t>
    </r>
    <r>
      <rPr>
        <sz val="9"/>
        <color theme="1"/>
        <rFont val="Arial"/>
        <family val="2"/>
        <scheme val="minor"/>
      </rPr>
      <t xml:space="preserve"> for de respektive stillingskoategoriene (kolonne J ovenfor) er beregnet ved å ved å dividere årlig personalkostnad med antall tilgjengelige (eller produktive) timer </t>
    </r>
  </si>
  <si>
    <t>time = LK, [kroner]</t>
  </si>
  <si>
    <t>(=F21+F25)</t>
  </si>
  <si>
    <r>
      <rPr>
        <b/>
        <sz val="9"/>
        <color theme="1"/>
        <rFont val="Arial"/>
        <family val="2"/>
        <scheme val="minor"/>
      </rPr>
      <t>IK1</t>
    </r>
    <r>
      <rPr>
        <sz val="9"/>
        <color theme="1"/>
        <rFont val="Arial"/>
        <family val="2"/>
        <scheme val="minor"/>
      </rPr>
      <t xml:space="preserve"> = Totale netto indirekte kostnader som skal fordeles på IK1 for alle stillingskategorier dividert med totalt antall eksterntimer, IK1 = G32 / J33</t>
    </r>
  </si>
  <si>
    <r>
      <rPr>
        <b/>
        <sz val="9"/>
        <color theme="1"/>
        <rFont val="Arial"/>
        <family val="2"/>
        <scheme val="minor"/>
      </rPr>
      <t>Påslag IK1</t>
    </r>
    <r>
      <rPr>
        <sz val="9"/>
        <color theme="1"/>
        <rFont val="Arial"/>
        <family val="2"/>
        <scheme val="minor"/>
      </rPr>
      <t xml:space="preserve"> = Totale netto indirekte kostnader som skal fordeles på IK1 for alle stillingskategorier dividert med totale eksterntidskostnader = G32 / (H21 + H25) =</t>
    </r>
  </si>
  <si>
    <r>
      <rPr>
        <b/>
        <sz val="9"/>
        <color theme="1"/>
        <rFont val="Arial"/>
        <family val="2"/>
        <scheme val="minor"/>
      </rPr>
      <t>Påslag</t>
    </r>
    <r>
      <rPr>
        <sz val="9"/>
        <color theme="1"/>
        <rFont val="Arial"/>
        <family val="2"/>
        <scheme val="minor"/>
      </rPr>
      <t xml:space="preserve"> </t>
    </r>
    <r>
      <rPr>
        <b/>
        <sz val="9"/>
        <color theme="1"/>
        <rFont val="Arial"/>
        <family val="2"/>
        <scheme val="minor"/>
      </rPr>
      <t xml:space="preserve">IK2 </t>
    </r>
    <r>
      <rPr>
        <sz val="9"/>
        <color theme="1"/>
        <rFont val="Arial"/>
        <family val="2"/>
        <scheme val="minor"/>
      </rPr>
      <t>for doktorgradsstudenter = Doktorgradsstudentenes interntidskostnader dividert med doktorgradsstudentenes eksterntidskostnader = G33 / H24 =</t>
    </r>
  </si>
  <si>
    <t>FoU-personale</t>
  </si>
  <si>
    <t>Interntidskostnader for teknisk-administrativt personale (I22+I23)</t>
  </si>
  <si>
    <t xml:space="preserve"> FoU-personalets</t>
  </si>
  <si>
    <t>Interntidskostnader for FoU-personale (I21) som skal fordeles på IK2 for alle andre enn doktorgradsstudenter sin timesats</t>
  </si>
  <si>
    <t>Øvrig personale</t>
  </si>
  <si>
    <t>Påslag ind. kostander</t>
  </si>
  <si>
    <r>
      <rPr>
        <b/>
        <sz val="9"/>
        <color theme="1"/>
        <rFont val="Arial"/>
        <family val="2"/>
        <scheme val="minor"/>
      </rPr>
      <t>IK2</t>
    </r>
    <r>
      <rPr>
        <sz val="9"/>
        <color theme="1"/>
        <rFont val="Arial"/>
        <family val="2"/>
        <scheme val="minor"/>
      </rPr>
      <t xml:space="preserve"> for alle andre enn doktorgradsstudenter = Interntidskostnader for FoU-personale dividert med antall eksterntimer for alle andre enn doktorgradsstudenter, IK2 = G34 / J32</t>
    </r>
  </si>
  <si>
    <r>
      <rPr>
        <b/>
        <sz val="9"/>
        <color theme="1"/>
        <rFont val="Arial"/>
        <family val="2"/>
        <scheme val="minor"/>
      </rPr>
      <t>IK2</t>
    </r>
    <r>
      <rPr>
        <sz val="9"/>
        <color theme="1"/>
        <rFont val="Arial"/>
        <family val="2"/>
        <scheme val="minor"/>
      </rPr>
      <t xml:space="preserve"> for doktrogradsstudenter = Interntidskostnader for doktorgradsstudenter dividert med antall eksterntimer for doktorgradsstudenter, IK2 = G33 / J31</t>
    </r>
  </si>
  <si>
    <t>Summen er lik totale driftskostnader (E36)</t>
  </si>
  <si>
    <r>
      <t xml:space="preserve">- I samsvar med retningslinjene fordeles FoU-personalets interntidskostnader på IK2 i timesatsen til alt personell </t>
    </r>
    <r>
      <rPr>
        <i/>
        <sz val="9"/>
        <color theme="1"/>
        <rFont val="Arial"/>
        <family val="2"/>
        <scheme val="minor"/>
      </rPr>
      <t xml:space="preserve">bortsett fra doktorgradsstudenter. </t>
    </r>
    <r>
      <rPr>
        <sz val="9"/>
        <color theme="1"/>
        <rFont val="Arial"/>
        <family val="2"/>
        <scheme val="minor"/>
      </rPr>
      <t xml:space="preserve">Doktorgradsstudentenes interntidskostnader fordeles på IK2 i kun doktorgradsstudentenes timesats. </t>
    </r>
  </si>
  <si>
    <r>
      <rPr>
        <b/>
        <sz val="9"/>
        <color theme="1"/>
        <rFont val="Arial"/>
        <family val="2"/>
        <scheme val="minor"/>
      </rPr>
      <t>Påslag</t>
    </r>
    <r>
      <rPr>
        <sz val="9"/>
        <color theme="1"/>
        <rFont val="Arial"/>
        <family val="2"/>
        <scheme val="minor"/>
      </rPr>
      <t xml:space="preserve"> </t>
    </r>
    <r>
      <rPr>
        <b/>
        <sz val="9"/>
        <color theme="1"/>
        <rFont val="Arial"/>
        <family val="2"/>
        <scheme val="minor"/>
      </rPr>
      <t xml:space="preserve">IK2 </t>
    </r>
    <r>
      <rPr>
        <sz val="9"/>
        <color theme="1"/>
        <rFont val="Arial"/>
        <family val="2"/>
        <scheme val="minor"/>
      </rPr>
      <t>for alle andre enn doktorgradsstudenter = FoU-personalets interntidskostnader dividert med eksterntidskostnader for alle andre enn doktorgradsstudenter = G34 / (H21 + H25 - H24) =</t>
    </r>
  </si>
  <si>
    <t>- Instituttet fakturerer noen (få) timer for enkelte teknisk-administrativt ansatte, men instituttet har valgt ikke å anse disse medarbeiderne som "FoU-personale". Deres interntidskostnader inngår derfor ikke i IK2, kun i IK1.</t>
  </si>
  <si>
    <t>de indirekte kostnadene kan fordeles noenlunde jevnt innenfor og mellom de ulike stillingskategoriene. En slik jevn fordeling er ikke noe krav fra Forskningsrådets side, men avvik fra jevn fordeling må  kunne dokumenteres.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</si>
</sst>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
  </numFmts>
  <fonts count="13" x14ac:knownFonts="1">
    <font>
      <sz val="11"/>
      <color theme="1"/>
      <name val="Arial"/>
      <family val="2"/>
      <scheme val="minor"/>
    </font>
    <font>
      <b/>
      <sz val="9"/>
      <color theme="1"/>
      <name val="Arial"/>
      <family val="2"/>
      <scheme val="minor"/>
    </font>
    <font>
      <sz val="9"/>
      <color theme="1"/>
      <name val="Arial"/>
      <family val="2"/>
      <scheme val="minor"/>
    </font>
    <font>
      <i/>
      <sz val="9"/>
      <color theme="1"/>
      <name val="Arial"/>
      <family val="2"/>
      <scheme val="minor"/>
    </font>
    <font>
      <b/>
      <sz val="9"/>
      <color rgb="FFFF0000"/>
      <name val="Arial"/>
      <family val="2"/>
      <scheme val="minor"/>
    </font>
    <font>
      <sz val="9"/>
      <color rgb="FFFF0000"/>
      <name val="Arial"/>
      <family val="2"/>
      <scheme val="minor"/>
    </font>
    <font>
      <b/>
      <sz val="9"/>
      <color rgb="FF3333FF"/>
      <name val="Arial"/>
      <family val="2"/>
      <scheme val="minor"/>
    </font>
    <font>
      <sz val="9"/>
      <color rgb="FF3333FF"/>
      <name val="Arial"/>
      <family val="2"/>
      <scheme val="minor"/>
    </font>
    <font>
      <b/>
      <sz val="12"/>
      <color theme="1"/>
      <name val="Arial"/>
      <family val="2"/>
      <scheme val="minor"/>
    </font>
    <font>
      <b/>
      <sz val="8"/>
      <color rgb="FF1F1F1F"/>
      <name val="Segoe UI"/>
      <family val="2"/>
    </font>
    <font>
      <sz val="8"/>
      <color rgb="FF1F1F1F"/>
      <name val="Segoe UI"/>
      <family val="2"/>
    </font>
    <font>
      <u/>
      <sz val="11"/>
      <color theme="10"/>
      <name val="Arial"/>
      <family val="2"/>
      <scheme val="minor"/>
    </font>
    <font>
      <b/>
      <u/>
      <sz val="9"/>
      <color rgb="FF3333FF"/>
      <name val="Arial"/>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left"/>
    </xf>
    <xf numFmtId="1" fontId="2" fillId="0" borderId="0" xfId="0" applyNumberFormat="1" applyFont="1" applyAlignment="1">
      <alignment horizontal="right"/>
    </xf>
    <xf numFmtId="3" fontId="2" fillId="0" borderId="0" xfId="0" applyNumberFormat="1" applyFont="1" applyAlignment="1">
      <alignment horizontal="right"/>
    </xf>
    <xf numFmtId="0" fontId="1" fillId="2" borderId="0" xfId="0" applyFont="1" applyFill="1" applyAlignment="1">
      <alignment horizontal="left" vertical="top" wrapText="1"/>
    </xf>
    <xf numFmtId="0" fontId="1" fillId="2" borderId="0" xfId="0" applyFont="1" applyFill="1" applyAlignment="1">
      <alignment horizontal="right" vertical="top" wrapText="1"/>
    </xf>
    <xf numFmtId="0" fontId="1" fillId="2" borderId="0" xfId="0" applyFont="1" applyFill="1" applyAlignment="1">
      <alignment horizontal="left"/>
    </xf>
    <xf numFmtId="0" fontId="1" fillId="2" borderId="0" xfId="0" applyFont="1" applyFill="1" applyAlignment="1">
      <alignment horizontal="right"/>
    </xf>
    <xf numFmtId="0" fontId="1" fillId="2" borderId="0" xfId="0" applyFont="1" applyFill="1" applyAlignment="1">
      <alignment horizontal="center"/>
    </xf>
    <xf numFmtId="1" fontId="1" fillId="2" borderId="0" xfId="0" applyNumberFormat="1" applyFont="1" applyFill="1" applyAlignment="1">
      <alignment horizontal="center"/>
    </xf>
    <xf numFmtId="3" fontId="1" fillId="2" borderId="0" xfId="0" applyNumberFormat="1" applyFont="1" applyFill="1" applyAlignment="1">
      <alignment horizontal="right"/>
    </xf>
    <xf numFmtId="0" fontId="2" fillId="0" borderId="0" xfId="0" applyFont="1" applyAlignment="1">
      <alignment horizontal="right"/>
    </xf>
    <xf numFmtId="3" fontId="2" fillId="0" borderId="0" xfId="0" applyNumberFormat="1" applyFont="1" applyAlignment="1">
      <alignment horizontal="left"/>
    </xf>
    <xf numFmtId="0" fontId="1" fillId="0" borderId="0" xfId="0" applyFont="1"/>
    <xf numFmtId="3" fontId="1" fillId="0" borderId="0" xfId="0" applyNumberFormat="1" applyFont="1" applyAlignment="1">
      <alignment horizontal="right"/>
    </xf>
    <xf numFmtId="0" fontId="2" fillId="2" borderId="0" xfId="0" applyFont="1" applyFill="1" applyAlignment="1">
      <alignment horizontal="center"/>
    </xf>
    <xf numFmtId="0" fontId="1" fillId="2" borderId="0" xfId="0" applyFont="1" applyFill="1"/>
    <xf numFmtId="1" fontId="2" fillId="0" borderId="0" xfId="0" applyNumberFormat="1" applyFont="1"/>
    <xf numFmtId="1" fontId="1" fillId="0" borderId="0" xfId="0" applyNumberFormat="1" applyFont="1" applyAlignment="1">
      <alignment horizontal="right"/>
    </xf>
    <xf numFmtId="3" fontId="5" fillId="0" borderId="0" xfId="0" applyNumberFormat="1" applyFont="1" applyAlignment="1">
      <alignment horizontal="right"/>
    </xf>
    <xf numFmtId="0" fontId="2" fillId="0" borderId="0" xfId="0" quotePrefix="1" applyFont="1" applyAlignment="1">
      <alignment horizontal="left"/>
    </xf>
    <xf numFmtId="0" fontId="6" fillId="2" borderId="0" xfId="0" applyFont="1" applyFill="1" applyAlignment="1">
      <alignment horizontal="right"/>
    </xf>
    <xf numFmtId="3" fontId="7" fillId="0" borderId="0" xfId="0" applyNumberFormat="1" applyFont="1" applyAlignment="1">
      <alignment horizontal="right"/>
    </xf>
    <xf numFmtId="3" fontId="6" fillId="2" borderId="0" xfId="0" applyNumberFormat="1" applyFont="1" applyFill="1" applyAlignment="1">
      <alignment horizontal="right"/>
    </xf>
    <xf numFmtId="0" fontId="6" fillId="2" borderId="0" xfId="0" applyFont="1" applyFill="1" applyAlignment="1">
      <alignment horizontal="left"/>
    </xf>
    <xf numFmtId="0" fontId="7" fillId="2" borderId="0" xfId="0" applyFont="1" applyFill="1" applyAlignment="1">
      <alignment horizontal="center"/>
    </xf>
    <xf numFmtId="0" fontId="4" fillId="0" borderId="0" xfId="0" applyFont="1" applyAlignment="1">
      <alignment horizontal="right"/>
    </xf>
    <xf numFmtId="3" fontId="4" fillId="0" borderId="0" xfId="0" applyNumberFormat="1" applyFont="1" applyAlignment="1">
      <alignment horizontal="right"/>
    </xf>
    <xf numFmtId="9" fontId="5" fillId="0" borderId="0" xfId="0" applyNumberFormat="1" applyFont="1" applyAlignment="1">
      <alignment horizontal="right"/>
    </xf>
    <xf numFmtId="0" fontId="6" fillId="0" borderId="0" xfId="0" applyFont="1" applyAlignment="1">
      <alignment horizontal="left"/>
    </xf>
    <xf numFmtId="0" fontId="7" fillId="0" borderId="0" xfId="0" applyFont="1" applyAlignment="1">
      <alignment horizontal="center"/>
    </xf>
    <xf numFmtId="3" fontId="6" fillId="0" borderId="0" xfId="0" applyNumberFormat="1" applyFont="1" applyAlignment="1">
      <alignment horizontal="right"/>
    </xf>
    <xf numFmtId="9" fontId="2" fillId="0" borderId="0" xfId="0" applyNumberFormat="1" applyFont="1" applyAlignment="1">
      <alignment horizontal="right"/>
    </xf>
    <xf numFmtId="3" fontId="2" fillId="2" borderId="0" xfId="0" applyNumberFormat="1" applyFont="1" applyFill="1" applyAlignment="1">
      <alignment horizontal="right"/>
    </xf>
    <xf numFmtId="0" fontId="8" fillId="0" borderId="0" xfId="0" applyFont="1" applyAlignment="1">
      <alignment horizontal="left"/>
    </xf>
    <xf numFmtId="0" fontId="1" fillId="0" borderId="0" xfId="0" applyFont="1" applyAlignment="1">
      <alignment horizontal="center"/>
    </xf>
    <xf numFmtId="0" fontId="1" fillId="0" borderId="0" xfId="0" applyFont="1" applyAlignment="1">
      <alignment horizontal="right"/>
    </xf>
    <xf numFmtId="0" fontId="2" fillId="2" borderId="0" xfId="0" applyFont="1" applyFill="1" applyAlignment="1">
      <alignment horizontal="left"/>
    </xf>
    <xf numFmtId="0" fontId="2" fillId="0" borderId="0" xfId="0" quotePrefix="1" applyFont="1"/>
    <xf numFmtId="3" fontId="1" fillId="0" borderId="0" xfId="0" applyNumberFormat="1" applyFont="1"/>
    <xf numFmtId="1" fontId="1" fillId="0" borderId="0" xfId="0" applyNumberFormat="1" applyFont="1"/>
    <xf numFmtId="0" fontId="5" fillId="0" borderId="0" xfId="0" applyFont="1" applyAlignment="1">
      <alignment horizontal="left"/>
    </xf>
    <xf numFmtId="1" fontId="2" fillId="2" borderId="0" xfId="0" applyNumberFormat="1" applyFont="1" applyFill="1" applyAlignment="1">
      <alignment horizontal="right"/>
    </xf>
    <xf numFmtId="3" fontId="7" fillId="2" borderId="0" xfId="0" applyNumberFormat="1" applyFont="1" applyFill="1" applyAlignment="1">
      <alignment horizontal="right"/>
    </xf>
    <xf numFmtId="9" fontId="1" fillId="0" borderId="0" xfId="0" applyNumberFormat="1" applyFont="1" applyAlignment="1">
      <alignment horizontal="right"/>
    </xf>
    <xf numFmtId="164" fontId="2" fillId="0" borderId="0" xfId="0" applyNumberFormat="1" applyFont="1" applyAlignment="1">
      <alignment horizontal="right"/>
    </xf>
    <xf numFmtId="164" fontId="5" fillId="0" borderId="0" xfId="0" applyNumberFormat="1" applyFont="1" applyAlignment="1">
      <alignment horizontal="right"/>
    </xf>
    <xf numFmtId="1" fontId="1" fillId="2" borderId="0" xfId="0" applyNumberFormat="1" applyFont="1" applyFill="1" applyAlignment="1">
      <alignment horizontal="left"/>
    </xf>
    <xf numFmtId="165" fontId="2" fillId="0" borderId="0" xfId="0" applyNumberFormat="1" applyFont="1" applyAlignment="1">
      <alignment horizontal="right"/>
    </xf>
    <xf numFmtId="165" fontId="1" fillId="2" borderId="0" xfId="0" applyNumberFormat="1" applyFont="1" applyFill="1" applyAlignment="1">
      <alignment horizontal="right"/>
    </xf>
    <xf numFmtId="0" fontId="12" fillId="0" borderId="0" xfId="1" applyFont="1" applyFill="1" applyAlignment="1">
      <alignment horizontal="left"/>
    </xf>
    <xf numFmtId="0" fontId="2" fillId="0" borderId="0" xfId="0" quotePrefix="1" applyFont="1" applyAlignment="1">
      <alignment horizontal="center"/>
    </xf>
    <xf numFmtId="0" fontId="10" fillId="2" borderId="0" xfId="0" applyFont="1" applyFill="1" applyAlignment="1">
      <alignment vertical="center" wrapText="1"/>
    </xf>
    <xf numFmtId="0" fontId="2" fillId="2" borderId="0" xfId="0" quotePrefix="1" applyFont="1" applyFill="1" applyAlignment="1">
      <alignment horizontal="left"/>
    </xf>
    <xf numFmtId="9" fontId="1" fillId="2" borderId="0" xfId="0" applyNumberFormat="1" applyFont="1" applyFill="1" applyAlignment="1">
      <alignment horizontal="right"/>
    </xf>
    <xf numFmtId="0" fontId="10" fillId="2" borderId="0" xfId="0" applyFont="1" applyFill="1" applyAlignment="1">
      <alignment vertical="center"/>
    </xf>
    <xf numFmtId="0" fontId="10" fillId="2" borderId="0" xfId="0" applyFont="1" applyFill="1"/>
    <xf numFmtId="3" fontId="2" fillId="0" borderId="0" xfId="0" quotePrefix="1" applyNumberFormat="1" applyFont="1"/>
  </cellXfs>
  <cellStyles count="2">
    <cellStyle name="Hyperkobling" xfId="1" builtinId="8"/>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Forskningsrådet">
      <a:dk1>
        <a:sysClr val="windowText" lastClr="000000"/>
      </a:dk1>
      <a:lt1>
        <a:sysClr val="window" lastClr="FFFFFF"/>
      </a:lt1>
      <a:dk2>
        <a:srgbClr val="5E5E5E"/>
      </a:dk2>
      <a:lt2>
        <a:srgbClr val="A0A3FF"/>
      </a:lt2>
      <a:accent1>
        <a:srgbClr val="5C5BEE"/>
      </a:accent1>
      <a:accent2>
        <a:srgbClr val="D6E82B"/>
      </a:accent2>
      <a:accent3>
        <a:srgbClr val="C0C1FF"/>
      </a:accent3>
      <a:accent4>
        <a:srgbClr val="DBE0BE"/>
      </a:accent4>
      <a:accent5>
        <a:srgbClr val="A9AD93"/>
      </a:accent5>
      <a:accent6>
        <a:srgbClr val="E3F172"/>
      </a:accent6>
      <a:hlink>
        <a:srgbClr val="000000"/>
      </a:hlink>
      <a:folHlink>
        <a:srgbClr val="000000"/>
      </a:folHlink>
    </a:clrScheme>
    <a:fontScheme name="Forskningsråd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orskningsradet.no/contentassets/b463b7848e5c477ea805ccaec9dd1a41/250624-retningslinjer-for-beregning-og-innmelding-av-timesatser-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DD7A-AF27-4C02-9001-4CCDE516C056}">
  <dimension ref="A1:R101"/>
  <sheetViews>
    <sheetView tabSelected="1" zoomScale="85" zoomScaleNormal="85" workbookViewId="0">
      <selection activeCell="C10" sqref="C10"/>
    </sheetView>
  </sheetViews>
  <sheetFormatPr baseColWidth="10" defaultColWidth="8.6640625" defaultRowHeight="11.5" x14ac:dyDescent="0.25"/>
  <cols>
    <col min="1" max="13" width="15.58203125" style="2" customWidth="1"/>
    <col min="14" max="14" width="15.58203125" style="14" customWidth="1"/>
    <col min="15" max="16384" width="8.6640625" style="1"/>
  </cols>
  <sheetData>
    <row r="1" spans="1:14" ht="15.5" x14ac:dyDescent="0.35">
      <c r="A1" s="37" t="s">
        <v>32</v>
      </c>
      <c r="E1" s="38"/>
      <c r="G1" s="39" t="s">
        <v>78</v>
      </c>
      <c r="H1" s="53" t="s">
        <v>64</v>
      </c>
      <c r="I1" s="38"/>
      <c r="J1" s="38"/>
    </row>
    <row r="3" spans="1:14" x14ac:dyDescent="0.25">
      <c r="A3" s="4" t="s">
        <v>12</v>
      </c>
      <c r="C3" s="23" t="s">
        <v>77</v>
      </c>
    </row>
    <row r="4" spans="1:14" x14ac:dyDescent="0.25">
      <c r="A4" s="4"/>
      <c r="C4" s="23" t="s">
        <v>108</v>
      </c>
    </row>
    <row r="5" spans="1:14" ht="12" x14ac:dyDescent="0.3">
      <c r="A5" s="3" t="s">
        <v>68</v>
      </c>
      <c r="C5" s="23" t="s">
        <v>106</v>
      </c>
    </row>
    <row r="6" spans="1:14" s="3" customFormat="1" x14ac:dyDescent="0.25">
      <c r="A6" s="3" t="s">
        <v>69</v>
      </c>
      <c r="C6" s="23" t="s">
        <v>80</v>
      </c>
      <c r="N6" s="14"/>
    </row>
    <row r="7" spans="1:14" s="3" customFormat="1" x14ac:dyDescent="0.25">
      <c r="A7" s="3" t="s">
        <v>70</v>
      </c>
      <c r="C7" s="23" t="s">
        <v>79</v>
      </c>
      <c r="N7" s="14"/>
    </row>
    <row r="8" spans="1:14" s="3" customFormat="1" x14ac:dyDescent="0.25">
      <c r="C8" s="23"/>
      <c r="N8" s="14"/>
    </row>
    <row r="9" spans="1:14" s="3" customFormat="1" ht="12" x14ac:dyDescent="0.3">
      <c r="C9" s="23" t="s">
        <v>81</v>
      </c>
      <c r="N9" s="14"/>
    </row>
    <row r="10" spans="1:14" s="3" customFormat="1" x14ac:dyDescent="0.25">
      <c r="C10" s="23" t="s">
        <v>109</v>
      </c>
      <c r="N10" s="14"/>
    </row>
    <row r="11" spans="1:14" s="3" customFormat="1" ht="12.5" customHeight="1" x14ac:dyDescent="0.25">
      <c r="A11" s="4"/>
      <c r="C11" s="23" t="s">
        <v>13</v>
      </c>
      <c r="N11" s="14"/>
    </row>
    <row r="12" spans="1:14" s="3" customFormat="1" ht="12.5" customHeight="1" x14ac:dyDescent="0.25">
      <c r="A12" s="4"/>
      <c r="C12" s="3" t="s">
        <v>76</v>
      </c>
      <c r="E12" s="3" t="s">
        <v>13</v>
      </c>
      <c r="F12" s="29">
        <v>1560</v>
      </c>
      <c r="G12" s="3" t="s">
        <v>36</v>
      </c>
      <c r="H12" s="3" t="s">
        <v>82</v>
      </c>
      <c r="N12" s="14"/>
    </row>
    <row r="13" spans="1:14" s="3" customFormat="1" ht="12.5" customHeight="1" x14ac:dyDescent="0.25">
      <c r="A13" s="4"/>
      <c r="C13" s="3" t="s">
        <v>38</v>
      </c>
      <c r="E13" s="15"/>
      <c r="F13" s="30">
        <v>150000000</v>
      </c>
      <c r="G13" s="3" t="s">
        <v>37</v>
      </c>
      <c r="N13" s="14"/>
    </row>
    <row r="14" spans="1:14" s="3" customFormat="1" x14ac:dyDescent="0.25">
      <c r="N14" s="14"/>
    </row>
    <row r="15" spans="1:14" ht="12.5" customHeight="1" x14ac:dyDescent="0.25">
      <c r="A15" s="7" t="s">
        <v>27</v>
      </c>
      <c r="B15" s="8" t="s">
        <v>83</v>
      </c>
      <c r="C15" s="8" t="s">
        <v>5</v>
      </c>
      <c r="D15" s="8" t="s">
        <v>1</v>
      </c>
      <c r="E15" s="8" t="s">
        <v>85</v>
      </c>
      <c r="F15" s="8" t="s">
        <v>25</v>
      </c>
      <c r="G15" s="8" t="s">
        <v>87</v>
      </c>
      <c r="H15" s="8" t="s">
        <v>26</v>
      </c>
      <c r="I15" s="8" t="s">
        <v>2</v>
      </c>
      <c r="J15" s="10" t="s">
        <v>73</v>
      </c>
      <c r="K15" s="1"/>
      <c r="L15" s="1"/>
      <c r="M15" s="1"/>
      <c r="N15" s="1"/>
    </row>
    <row r="16" spans="1:14" x14ac:dyDescent="0.25">
      <c r="A16" s="9" t="s">
        <v>97</v>
      </c>
      <c r="B16" s="10" t="s">
        <v>84</v>
      </c>
      <c r="C16" s="10" t="s">
        <v>6</v>
      </c>
      <c r="D16" s="10"/>
      <c r="E16" s="10" t="s">
        <v>75</v>
      </c>
      <c r="F16" s="10" t="s">
        <v>86</v>
      </c>
      <c r="G16" s="10" t="s">
        <v>88</v>
      </c>
      <c r="H16" s="10" t="s">
        <v>89</v>
      </c>
      <c r="I16" s="10" t="s">
        <v>90</v>
      </c>
      <c r="J16" s="10" t="s">
        <v>92</v>
      </c>
      <c r="K16" s="1"/>
      <c r="L16" s="1"/>
      <c r="M16" s="1"/>
      <c r="N16" s="1"/>
    </row>
    <row r="17" spans="1:18" x14ac:dyDescent="0.25">
      <c r="A17" s="44" t="s">
        <v>7</v>
      </c>
      <c r="B17" s="22">
        <v>1300000</v>
      </c>
      <c r="C17" s="31">
        <v>0.68</v>
      </c>
      <c r="D17" s="22">
        <v>40</v>
      </c>
      <c r="E17" s="6">
        <f>D17*$F$12</f>
        <v>62400</v>
      </c>
      <c r="F17" s="6">
        <f>E17*C17</f>
        <v>42432</v>
      </c>
      <c r="G17" s="6">
        <f>E17*(1-C17)</f>
        <v>19967.999999999996</v>
      </c>
      <c r="H17" s="6">
        <f>B17*C17*D17</f>
        <v>35360000.000000007</v>
      </c>
      <c r="I17" s="6">
        <f>B17*(1-C17)*D17</f>
        <v>16639999.999999998</v>
      </c>
      <c r="J17" s="17">
        <f>B17/$F$12</f>
        <v>833.33333333333337</v>
      </c>
      <c r="K17" s="1"/>
      <c r="L17" s="1"/>
      <c r="M17" s="1"/>
      <c r="N17" s="1"/>
    </row>
    <row r="18" spans="1:18" ht="11.5" customHeight="1" x14ac:dyDescent="0.25">
      <c r="A18" s="44" t="s">
        <v>8</v>
      </c>
      <c r="B18" s="22">
        <v>1150000</v>
      </c>
      <c r="C18" s="31">
        <v>0.73</v>
      </c>
      <c r="D18" s="22">
        <v>120</v>
      </c>
      <c r="E18" s="6">
        <f t="shared" ref="E18:E24" si="0">D18*$F$12</f>
        <v>187200</v>
      </c>
      <c r="F18" s="6">
        <f t="shared" ref="F18:F24" si="1">E18*C18</f>
        <v>136656</v>
      </c>
      <c r="G18" s="6">
        <f t="shared" ref="G18:G24" si="2">E18*(1-C18)</f>
        <v>50544</v>
      </c>
      <c r="H18" s="6">
        <f t="shared" ref="H18:H24" si="3">B18*C18*D18</f>
        <v>100740000</v>
      </c>
      <c r="I18" s="6">
        <f t="shared" ref="I18:I24" si="4">B18*(1-C18)*D18</f>
        <v>37260000</v>
      </c>
      <c r="J18" s="17">
        <f>B18/$F$12</f>
        <v>737.17948717948718</v>
      </c>
      <c r="K18" s="1"/>
      <c r="L18" s="1"/>
      <c r="M18" s="1"/>
      <c r="N18" s="1"/>
    </row>
    <row r="19" spans="1:18" x14ac:dyDescent="0.25">
      <c r="A19" s="44" t="s">
        <v>9</v>
      </c>
      <c r="B19" s="22">
        <v>1000000</v>
      </c>
      <c r="C19" s="31">
        <v>0.75</v>
      </c>
      <c r="D19" s="22">
        <v>80</v>
      </c>
      <c r="E19" s="6">
        <f t="shared" si="0"/>
        <v>124800</v>
      </c>
      <c r="F19" s="6">
        <f t="shared" si="1"/>
        <v>93600</v>
      </c>
      <c r="G19" s="6">
        <f t="shared" si="2"/>
        <v>31200</v>
      </c>
      <c r="H19" s="6">
        <f t="shared" si="3"/>
        <v>60000000</v>
      </c>
      <c r="I19" s="6">
        <f t="shared" si="4"/>
        <v>20000000</v>
      </c>
      <c r="J19" s="17">
        <f>B19/$F$12</f>
        <v>641.02564102564099</v>
      </c>
      <c r="K19" s="1"/>
      <c r="L19" s="1"/>
      <c r="M19" s="1"/>
      <c r="N19" s="1"/>
    </row>
    <row r="20" spans="1:18" x14ac:dyDescent="0.25">
      <c r="A20" s="44" t="s">
        <v>11</v>
      </c>
      <c r="B20" s="22">
        <v>1350000</v>
      </c>
      <c r="C20" s="31">
        <v>0.3</v>
      </c>
      <c r="D20" s="22">
        <v>7</v>
      </c>
      <c r="E20" s="6">
        <f t="shared" ref="E20" si="5">D20*$F$12</f>
        <v>10920</v>
      </c>
      <c r="F20" s="6">
        <f t="shared" ref="F20" si="6">E20*C20</f>
        <v>3276</v>
      </c>
      <c r="G20" s="6">
        <f t="shared" ref="G20" si="7">E20*(1-C20)</f>
        <v>7643.9999999999991</v>
      </c>
      <c r="H20" s="6">
        <f t="shared" ref="H20" si="8">B20*C20*D20</f>
        <v>2835000</v>
      </c>
      <c r="I20" s="6">
        <f t="shared" ref="I20" si="9">B20*(1-C20)*D20</f>
        <v>6614999.9999999991</v>
      </c>
      <c r="J20" s="17">
        <f>B20/$F$12</f>
        <v>865.38461538461536</v>
      </c>
      <c r="K20" s="1"/>
      <c r="L20" s="1"/>
      <c r="M20" s="1"/>
      <c r="N20" s="1"/>
    </row>
    <row r="21" spans="1:18" x14ac:dyDescent="0.25">
      <c r="A21" s="9"/>
      <c r="B21" s="12"/>
      <c r="C21" s="10" t="s">
        <v>31</v>
      </c>
      <c r="D21" s="13">
        <f t="shared" ref="D21:I21" si="10">SUM(D17:D20)</f>
        <v>247</v>
      </c>
      <c r="E21" s="13">
        <f t="shared" si="10"/>
        <v>385320</v>
      </c>
      <c r="F21" s="13">
        <f t="shared" si="10"/>
        <v>275964</v>
      </c>
      <c r="G21" s="13">
        <f t="shared" si="10"/>
        <v>109356</v>
      </c>
      <c r="H21" s="13">
        <f t="shared" si="10"/>
        <v>198935000</v>
      </c>
      <c r="I21" s="13">
        <f t="shared" si="10"/>
        <v>80515000</v>
      </c>
      <c r="J21" s="36"/>
      <c r="K21" s="1"/>
      <c r="L21" s="1"/>
      <c r="M21" s="1"/>
      <c r="N21" s="1"/>
    </row>
    <row r="22" spans="1:18" x14ac:dyDescent="0.25">
      <c r="A22" s="44" t="s">
        <v>10</v>
      </c>
      <c r="B22" s="22">
        <v>850000</v>
      </c>
      <c r="C22" s="31">
        <v>0.55000000000000004</v>
      </c>
      <c r="D22" s="22">
        <v>10</v>
      </c>
      <c r="E22" s="6">
        <f t="shared" si="0"/>
        <v>15600</v>
      </c>
      <c r="F22" s="6">
        <f t="shared" si="1"/>
        <v>8580</v>
      </c>
      <c r="G22" s="6">
        <f t="shared" si="2"/>
        <v>7019.9999999999991</v>
      </c>
      <c r="H22" s="6">
        <f t="shared" si="3"/>
        <v>4675000.0000000009</v>
      </c>
      <c r="I22" s="6">
        <f t="shared" si="4"/>
        <v>3824999.9999999995</v>
      </c>
      <c r="J22" s="17">
        <f>B22/$F$12</f>
        <v>544.87179487179492</v>
      </c>
      <c r="K22" s="1"/>
      <c r="L22" s="1"/>
      <c r="M22" s="1"/>
      <c r="N22" s="1"/>
    </row>
    <row r="23" spans="1:18" x14ac:dyDescent="0.25">
      <c r="A23" s="44" t="s">
        <v>30</v>
      </c>
      <c r="B23" s="22">
        <v>750000</v>
      </c>
      <c r="C23" s="31">
        <v>0.1</v>
      </c>
      <c r="D23" s="22">
        <v>5</v>
      </c>
      <c r="E23" s="6">
        <f t="shared" ref="E23" si="11">D23*$F$12</f>
        <v>7800</v>
      </c>
      <c r="F23" s="6">
        <f t="shared" ref="F23" si="12">E23*C23</f>
        <v>780</v>
      </c>
      <c r="G23" s="6">
        <f t="shared" ref="G23" si="13">E23*(1-C23)</f>
        <v>7020</v>
      </c>
      <c r="H23" s="6">
        <f t="shared" ref="H23" si="14">B23*C23*D23</f>
        <v>375000</v>
      </c>
      <c r="I23" s="6">
        <f t="shared" ref="I23" si="15">B23*(1-C23)*D23</f>
        <v>3375000</v>
      </c>
      <c r="J23" s="17">
        <f>B23/$F$12</f>
        <v>480.76923076923077</v>
      </c>
      <c r="K23" s="1"/>
      <c r="L23" s="1"/>
      <c r="M23" s="1"/>
      <c r="N23" s="1"/>
    </row>
    <row r="24" spans="1:18" x14ac:dyDescent="0.25">
      <c r="A24" s="44" t="s">
        <v>61</v>
      </c>
      <c r="B24" s="22">
        <v>900000</v>
      </c>
      <c r="C24" s="31">
        <v>0.95</v>
      </c>
      <c r="D24" s="22">
        <v>4</v>
      </c>
      <c r="E24" s="6">
        <f t="shared" si="0"/>
        <v>6240</v>
      </c>
      <c r="F24" s="6">
        <f t="shared" si="1"/>
        <v>5928</v>
      </c>
      <c r="G24" s="6">
        <f t="shared" si="2"/>
        <v>312.00000000000028</v>
      </c>
      <c r="H24" s="6">
        <f t="shared" si="3"/>
        <v>3420000</v>
      </c>
      <c r="I24" s="6">
        <f t="shared" si="4"/>
        <v>180000.00000000015</v>
      </c>
      <c r="J24" s="17">
        <f>B24/$F$12</f>
        <v>576.92307692307691</v>
      </c>
      <c r="K24" s="1"/>
      <c r="L24" s="1"/>
      <c r="M24" s="1"/>
      <c r="N24" s="1"/>
    </row>
    <row r="25" spans="1:18" x14ac:dyDescent="0.25">
      <c r="A25" s="9"/>
      <c r="B25" s="12"/>
      <c r="C25" s="10" t="s">
        <v>31</v>
      </c>
      <c r="D25" s="13">
        <f t="shared" ref="D25:I25" si="16">SUM(D22:D24)</f>
        <v>19</v>
      </c>
      <c r="E25" s="13">
        <f t="shared" si="16"/>
        <v>29640</v>
      </c>
      <c r="F25" s="13">
        <f t="shared" si="16"/>
        <v>15288</v>
      </c>
      <c r="G25" s="13">
        <f t="shared" si="16"/>
        <v>14352</v>
      </c>
      <c r="H25" s="13">
        <f t="shared" si="16"/>
        <v>8470000</v>
      </c>
      <c r="I25" s="13">
        <f t="shared" si="16"/>
        <v>7380000</v>
      </c>
      <c r="J25" s="36"/>
      <c r="K25" s="1"/>
      <c r="L25" s="1"/>
      <c r="M25" s="1"/>
      <c r="N25" s="1"/>
    </row>
    <row r="26" spans="1:18" x14ac:dyDescent="0.25">
      <c r="A26" s="1" t="s">
        <v>91</v>
      </c>
      <c r="G26" s="1"/>
      <c r="H26" s="14" t="s">
        <v>13</v>
      </c>
      <c r="J26" s="14"/>
      <c r="K26" s="1"/>
      <c r="L26" s="1"/>
      <c r="M26" s="1"/>
      <c r="N26" s="1"/>
    </row>
    <row r="27" spans="1:18" x14ac:dyDescent="0.25">
      <c r="A27" s="1"/>
      <c r="G27" s="1"/>
      <c r="H27" s="14"/>
      <c r="J27" s="14"/>
      <c r="K27" s="1"/>
      <c r="L27" s="1"/>
      <c r="M27" s="1"/>
      <c r="N27" s="1"/>
    </row>
    <row r="28" spans="1:18" x14ac:dyDescent="0.25">
      <c r="A28" s="4" t="s">
        <v>39</v>
      </c>
      <c r="H28" s="1"/>
      <c r="I28" s="14"/>
      <c r="J28" s="1"/>
      <c r="K28" s="1"/>
      <c r="L28" s="1"/>
      <c r="M28" s="1"/>
      <c r="N28" s="1"/>
    </row>
    <row r="29" spans="1:18" x14ac:dyDescent="0.25">
      <c r="A29" s="9" t="s">
        <v>14</v>
      </c>
      <c r="B29" s="11"/>
      <c r="C29" s="10" t="s">
        <v>13</v>
      </c>
      <c r="D29" s="10" t="s">
        <v>13</v>
      </c>
      <c r="E29" s="10"/>
      <c r="F29" s="10"/>
      <c r="G29" s="10" t="s">
        <v>15</v>
      </c>
      <c r="I29" s="19" t="s">
        <v>0</v>
      </c>
      <c r="J29" s="10" t="s">
        <v>33</v>
      </c>
      <c r="K29" s="1"/>
      <c r="M29" s="1"/>
      <c r="N29" s="1"/>
      <c r="O29" s="2"/>
      <c r="P29" s="14"/>
    </row>
    <row r="30" spans="1:18" x14ac:dyDescent="0.25">
      <c r="A30" s="3" t="s">
        <v>57</v>
      </c>
      <c r="B30" s="38"/>
      <c r="C30" s="39"/>
      <c r="D30" s="6" t="s">
        <v>13</v>
      </c>
      <c r="E30" s="6"/>
      <c r="F30" s="6"/>
      <c r="G30" s="6">
        <f>$F$13</f>
        <v>150000000</v>
      </c>
      <c r="I30" s="19"/>
      <c r="J30" s="10" t="s">
        <v>34</v>
      </c>
      <c r="K30" s="1"/>
      <c r="M30" s="1"/>
      <c r="N30" s="1"/>
      <c r="O30" s="2"/>
      <c r="P30" s="14"/>
    </row>
    <row r="31" spans="1:18" x14ac:dyDescent="0.25">
      <c r="A31" s="3" t="s">
        <v>98</v>
      </c>
      <c r="C31" s="39"/>
      <c r="D31" s="6"/>
      <c r="E31" s="6"/>
      <c r="F31" s="6"/>
      <c r="G31" s="6">
        <f>I22+I23</f>
        <v>7200000</v>
      </c>
      <c r="I31" s="1" t="s">
        <v>63</v>
      </c>
      <c r="J31" s="6">
        <f>F24</f>
        <v>5928</v>
      </c>
      <c r="K31" s="1"/>
      <c r="L31" s="20"/>
      <c r="M31" s="20"/>
      <c r="N31" s="20"/>
      <c r="O31" s="2"/>
      <c r="Q31" s="2"/>
      <c r="R31" s="14"/>
    </row>
    <row r="32" spans="1:18" x14ac:dyDescent="0.25">
      <c r="A32" s="9" t="s">
        <v>60</v>
      </c>
      <c r="B32" s="11"/>
      <c r="C32" s="13"/>
      <c r="D32" s="13"/>
      <c r="E32" s="13"/>
      <c r="F32" s="13"/>
      <c r="G32" s="13">
        <f>G30+G31</f>
        <v>157200000</v>
      </c>
      <c r="I32" s="1" t="s">
        <v>101</v>
      </c>
      <c r="J32" s="6">
        <f>F21+F25-F24</f>
        <v>285324</v>
      </c>
      <c r="K32" s="1"/>
      <c r="L32" s="20"/>
      <c r="M32" s="20"/>
      <c r="N32" s="20"/>
      <c r="O32" s="2"/>
      <c r="Q32" s="2"/>
      <c r="R32" s="14"/>
    </row>
    <row r="33" spans="1:18" x14ac:dyDescent="0.25">
      <c r="A33" s="4" t="s">
        <v>62</v>
      </c>
      <c r="B33" s="38"/>
      <c r="C33" s="17"/>
      <c r="D33" s="17"/>
      <c r="E33" s="17"/>
      <c r="F33" s="17"/>
      <c r="G33" s="17">
        <f>I24</f>
        <v>180000.00000000015</v>
      </c>
      <c r="I33" s="19" t="s">
        <v>33</v>
      </c>
      <c r="J33" s="13">
        <f>J31+J32</f>
        <v>291252</v>
      </c>
      <c r="K33" s="60" t="s">
        <v>93</v>
      </c>
      <c r="L33" s="20"/>
      <c r="M33" s="20"/>
      <c r="N33" s="20"/>
      <c r="O33" s="2"/>
      <c r="Q33" s="2"/>
      <c r="R33" s="14"/>
    </row>
    <row r="34" spans="1:18" x14ac:dyDescent="0.25">
      <c r="A34" s="4" t="s">
        <v>100</v>
      </c>
      <c r="B34" s="38"/>
      <c r="C34" s="17"/>
      <c r="D34" s="17"/>
      <c r="E34" s="17"/>
      <c r="F34" s="17"/>
      <c r="G34" s="17">
        <f>I21</f>
        <v>80515000</v>
      </c>
      <c r="I34" s="1"/>
      <c r="J34" s="6"/>
      <c r="K34" s="20"/>
      <c r="L34" s="20"/>
      <c r="M34" s="20"/>
      <c r="N34" s="20"/>
      <c r="O34" s="2"/>
      <c r="Q34" s="2"/>
      <c r="R34" s="14"/>
    </row>
    <row r="35" spans="1:18" x14ac:dyDescent="0.25">
      <c r="A35" s="3" t="s">
        <v>58</v>
      </c>
      <c r="C35" s="6"/>
      <c r="D35" s="6"/>
      <c r="E35" s="6"/>
      <c r="F35" s="6"/>
      <c r="G35" s="6">
        <f>H21+H25</f>
        <v>207405000</v>
      </c>
      <c r="I35" s="1"/>
      <c r="J35" s="6"/>
      <c r="K35" s="20"/>
      <c r="L35" s="20"/>
      <c r="M35" s="20"/>
      <c r="N35" s="20"/>
      <c r="O35" s="2"/>
      <c r="Q35" s="2"/>
      <c r="R35" s="14"/>
    </row>
    <row r="36" spans="1:18" x14ac:dyDescent="0.25">
      <c r="A36" s="9" t="s">
        <v>65</v>
      </c>
      <c r="B36" s="11"/>
      <c r="C36" s="13"/>
      <c r="D36" s="13"/>
      <c r="E36" s="13"/>
      <c r="F36" s="13"/>
      <c r="G36" s="26">
        <f>SUM(G32:G35)</f>
        <v>445300000</v>
      </c>
      <c r="I36" s="1"/>
      <c r="J36" s="6"/>
      <c r="K36" s="20"/>
      <c r="L36" s="20"/>
      <c r="M36" s="20"/>
      <c r="N36" s="20"/>
      <c r="O36" s="2"/>
      <c r="Q36" s="2"/>
      <c r="R36" s="14"/>
    </row>
    <row r="37" spans="1:18" x14ac:dyDescent="0.25">
      <c r="C37" s="6"/>
      <c r="D37" s="6"/>
      <c r="E37" s="6"/>
      <c r="F37" s="6"/>
      <c r="H37" s="6"/>
      <c r="I37" s="20"/>
      <c r="J37" s="20"/>
      <c r="K37" s="20"/>
      <c r="L37" s="20"/>
      <c r="N37" s="1"/>
      <c r="O37" s="2"/>
      <c r="P37" s="14"/>
    </row>
    <row r="38" spans="1:18" x14ac:dyDescent="0.25">
      <c r="A38" s="16" t="s">
        <v>35</v>
      </c>
      <c r="I38" s="1"/>
      <c r="J38" s="1"/>
      <c r="K38" s="1"/>
      <c r="L38" s="1"/>
      <c r="M38" s="14"/>
      <c r="N38" s="1"/>
    </row>
    <row r="39" spans="1:18" x14ac:dyDescent="0.25">
      <c r="A39" s="41" t="s">
        <v>94</v>
      </c>
      <c r="H39" s="54" t="s">
        <v>71</v>
      </c>
      <c r="I39" s="17">
        <f>G32/J33</f>
        <v>539.73878290964524</v>
      </c>
      <c r="J39" s="42"/>
      <c r="K39" s="42"/>
      <c r="L39" s="42"/>
      <c r="N39" s="1"/>
      <c r="O39" s="14"/>
    </row>
    <row r="40" spans="1:18" x14ac:dyDescent="0.25">
      <c r="A40" s="41" t="s">
        <v>103</v>
      </c>
      <c r="H40" s="54" t="s">
        <v>71</v>
      </c>
      <c r="I40" s="21">
        <f>G34/J32</f>
        <v>282.18796876533344</v>
      </c>
      <c r="J40" s="43"/>
      <c r="K40" s="43"/>
      <c r="L40" s="43"/>
      <c r="N40" s="1"/>
      <c r="O40" s="14"/>
    </row>
    <row r="41" spans="1:18" x14ac:dyDescent="0.25">
      <c r="A41" s="23" t="s">
        <v>104</v>
      </c>
      <c r="H41" s="54" t="s">
        <v>71</v>
      </c>
      <c r="I41" s="21">
        <f>IF(J31=0, 0, G33/J31)</f>
        <v>30.364372469635651</v>
      </c>
      <c r="J41" s="1"/>
      <c r="K41" s="1"/>
      <c r="L41" s="1"/>
      <c r="M41" s="14"/>
      <c r="N41" s="1"/>
    </row>
    <row r="42" spans="1:18" x14ac:dyDescent="0.25">
      <c r="A42" s="16"/>
      <c r="I42" s="1"/>
      <c r="J42" s="1"/>
      <c r="K42" s="1"/>
      <c r="L42" s="1"/>
      <c r="M42" s="14"/>
      <c r="N42" s="1"/>
    </row>
    <row r="43" spans="1:18" x14ac:dyDescent="0.25">
      <c r="A43" s="4" t="s">
        <v>40</v>
      </c>
      <c r="B43" s="39"/>
      <c r="C43" s="39"/>
      <c r="D43" s="10"/>
      <c r="E43" s="10" t="s">
        <v>102</v>
      </c>
      <c r="F43" s="10" t="s">
        <v>20</v>
      </c>
      <c r="G43" s="10" t="s">
        <v>74</v>
      </c>
      <c r="H43" s="10" t="s">
        <v>1</v>
      </c>
      <c r="I43" s="10" t="s">
        <v>42</v>
      </c>
      <c r="J43" s="10" t="s">
        <v>44</v>
      </c>
      <c r="K43" s="10" t="s">
        <v>47</v>
      </c>
      <c r="L43" s="10" t="s">
        <v>49</v>
      </c>
      <c r="M43" s="24" t="s">
        <v>24</v>
      </c>
      <c r="N43" s="2"/>
      <c r="O43" s="14"/>
    </row>
    <row r="44" spans="1:18" x14ac:dyDescent="0.25">
      <c r="A44" s="7" t="s">
        <v>0</v>
      </c>
      <c r="B44" s="10" t="s">
        <v>16</v>
      </c>
      <c r="C44" s="10" t="s">
        <v>4</v>
      </c>
      <c r="D44" s="10" t="s">
        <v>17</v>
      </c>
      <c r="E44" s="10" t="s">
        <v>99</v>
      </c>
      <c r="F44" s="10" t="s">
        <v>21</v>
      </c>
      <c r="G44" s="10" t="s">
        <v>23</v>
      </c>
      <c r="H44" s="10"/>
      <c r="I44" s="10" t="s">
        <v>43</v>
      </c>
      <c r="J44" s="10" t="s">
        <v>45</v>
      </c>
      <c r="K44" s="10" t="s">
        <v>48</v>
      </c>
      <c r="L44" s="10"/>
      <c r="M44" s="24" t="s">
        <v>28</v>
      </c>
      <c r="N44" s="2"/>
      <c r="O44" s="14"/>
    </row>
    <row r="45" spans="1:18" x14ac:dyDescent="0.25">
      <c r="A45" s="9"/>
      <c r="B45" s="10"/>
      <c r="C45" s="10" t="s">
        <v>3</v>
      </c>
      <c r="D45" s="10" t="s">
        <v>18</v>
      </c>
      <c r="E45" s="10" t="s">
        <v>19</v>
      </c>
      <c r="F45" s="10" t="s">
        <v>22</v>
      </c>
      <c r="G45" s="10"/>
      <c r="H45" s="10"/>
      <c r="I45" s="10"/>
      <c r="J45" s="10" t="s">
        <v>46</v>
      </c>
      <c r="K45" s="10"/>
      <c r="L45" s="10"/>
      <c r="M45" s="24" t="s">
        <v>29</v>
      </c>
      <c r="N45" s="2"/>
      <c r="O45" s="14"/>
    </row>
    <row r="46" spans="1:18" x14ac:dyDescent="0.25">
      <c r="A46" s="3" t="str">
        <f>A17</f>
        <v>Forsker 1</v>
      </c>
      <c r="B46" s="21">
        <f>C46+D46+E46</f>
        <v>1655.260085008312</v>
      </c>
      <c r="C46" s="5">
        <f>J17</f>
        <v>833.33333333333337</v>
      </c>
      <c r="D46" s="5">
        <f>$I$39</f>
        <v>539.73878290964524</v>
      </c>
      <c r="E46" s="5">
        <f>$I$40</f>
        <v>282.18796876533344</v>
      </c>
      <c r="F46" s="5">
        <f>$F$12</f>
        <v>1560</v>
      </c>
      <c r="G46" s="5">
        <f>F46*C17</f>
        <v>1060.8000000000002</v>
      </c>
      <c r="H46" s="5">
        <f>D17</f>
        <v>40</v>
      </c>
      <c r="I46" s="49">
        <v>7.5</v>
      </c>
      <c r="J46" s="49">
        <v>33</v>
      </c>
      <c r="K46" s="48">
        <f>(365-104-8-J46)*I46</f>
        <v>1650</v>
      </c>
      <c r="L46" s="51">
        <f>G46/K46</f>
        <v>0.64290909090909099</v>
      </c>
      <c r="M46" s="25">
        <f>B46*G46*H46</f>
        <v>70235995.927072704</v>
      </c>
    </row>
    <row r="47" spans="1:18" x14ac:dyDescent="0.25">
      <c r="A47" s="3" t="str">
        <f>A18</f>
        <v>Forsker 2</v>
      </c>
      <c r="B47" s="21">
        <f t="shared" ref="B47:B53" si="17">C47+D47+E47</f>
        <v>1559.1062388544658</v>
      </c>
      <c r="C47" s="5">
        <f>J18</f>
        <v>737.17948717948718</v>
      </c>
      <c r="D47" s="5">
        <f>$I$39</f>
        <v>539.73878290964524</v>
      </c>
      <c r="E47" s="5">
        <f>$I$40</f>
        <v>282.18796876533344</v>
      </c>
      <c r="F47" s="5">
        <f t="shared" ref="F47:F49" si="18">$F$12</f>
        <v>1560</v>
      </c>
      <c r="G47" s="5">
        <f>F47*C18</f>
        <v>1138.8</v>
      </c>
      <c r="H47" s="5">
        <f>D18</f>
        <v>120</v>
      </c>
      <c r="I47" s="49">
        <v>7.5</v>
      </c>
      <c r="J47" s="49">
        <v>31.5</v>
      </c>
      <c r="K47" s="48">
        <f t="shared" ref="K47:K49" si="19">(365-104-8-J47)*I47</f>
        <v>1661.25</v>
      </c>
      <c r="L47" s="51">
        <f t="shared" ref="L47:L49" si="20">G47/K47</f>
        <v>0.68550790067720091</v>
      </c>
      <c r="M47" s="25">
        <f t="shared" ref="M47:M53" si="21">B47*G47*H47</f>
        <v>213061222.17689589</v>
      </c>
    </row>
    <row r="48" spans="1:18" x14ac:dyDescent="0.25">
      <c r="A48" s="3" t="str">
        <f>A19</f>
        <v>Forsker 3</v>
      </c>
      <c r="B48" s="21">
        <f t="shared" si="17"/>
        <v>1462.9523927006196</v>
      </c>
      <c r="C48" s="5">
        <f>J19</f>
        <v>641.02564102564099</v>
      </c>
      <c r="D48" s="5">
        <f>$I$39</f>
        <v>539.73878290964524</v>
      </c>
      <c r="E48" s="5">
        <f>$I$40</f>
        <v>282.18796876533344</v>
      </c>
      <c r="F48" s="5">
        <f t="shared" si="18"/>
        <v>1560</v>
      </c>
      <c r="G48" s="5">
        <f>F48*C19</f>
        <v>1170</v>
      </c>
      <c r="H48" s="5">
        <f>D19</f>
        <v>80</v>
      </c>
      <c r="I48" s="49">
        <v>7.5</v>
      </c>
      <c r="J48" s="49">
        <v>31.5</v>
      </c>
      <c r="K48" s="48">
        <f t="shared" si="19"/>
        <v>1661.25</v>
      </c>
      <c r="L48" s="51">
        <f t="shared" si="20"/>
        <v>0.70428893905191869</v>
      </c>
      <c r="M48" s="25">
        <f t="shared" si="21"/>
        <v>136932343.95677799</v>
      </c>
    </row>
    <row r="49" spans="1:14" x14ac:dyDescent="0.25">
      <c r="A49" s="3" t="str">
        <f>A20</f>
        <v>Forskningsleder</v>
      </c>
      <c r="B49" s="21">
        <f t="shared" si="17"/>
        <v>1687.311367059594</v>
      </c>
      <c r="C49" s="5">
        <f>J20</f>
        <v>865.38461538461536</v>
      </c>
      <c r="D49" s="5">
        <f>$I$39</f>
        <v>539.73878290964524</v>
      </c>
      <c r="E49" s="5">
        <f>$I$40</f>
        <v>282.18796876533344</v>
      </c>
      <c r="F49" s="5">
        <f t="shared" si="18"/>
        <v>1560</v>
      </c>
      <c r="G49" s="5">
        <f>F49*C20</f>
        <v>468</v>
      </c>
      <c r="H49" s="5">
        <f>D20</f>
        <v>7</v>
      </c>
      <c r="I49" s="49">
        <v>7.5</v>
      </c>
      <c r="J49" s="49">
        <v>31.5</v>
      </c>
      <c r="K49" s="48">
        <f t="shared" si="19"/>
        <v>1661.25</v>
      </c>
      <c r="L49" s="51">
        <f t="shared" si="20"/>
        <v>0.28171557562076749</v>
      </c>
      <c r="M49" s="25">
        <f t="shared" si="21"/>
        <v>5527632.0384872295</v>
      </c>
    </row>
    <row r="50" spans="1:14" x14ac:dyDescent="0.25">
      <c r="A50" s="40"/>
      <c r="B50" s="45"/>
      <c r="C50" s="45"/>
      <c r="D50" s="45"/>
      <c r="E50" s="45"/>
      <c r="F50" s="45"/>
      <c r="G50" s="45"/>
      <c r="H50" s="45"/>
      <c r="I50" s="45"/>
      <c r="J50" s="50" t="s">
        <v>50</v>
      </c>
      <c r="K50" s="45"/>
      <c r="L50" s="52">
        <f>((G46*H46)+(G47*H47)+(G48*H48)+(G49*H49))/((H46*K46)+(H47*K47)+(H48*K48)+(H49*K49))</f>
        <v>0.6732820376757761</v>
      </c>
      <c r="M50" s="46"/>
    </row>
    <row r="51" spans="1:14" x14ac:dyDescent="0.25">
      <c r="A51" s="3" t="str">
        <f>A22</f>
        <v>Ingeniør</v>
      </c>
      <c r="B51" s="21">
        <f t="shared" si="17"/>
        <v>1366.7985465467734</v>
      </c>
      <c r="C51" s="5">
        <f>J22</f>
        <v>544.87179487179492</v>
      </c>
      <c r="D51" s="5">
        <f>$I$39</f>
        <v>539.73878290964524</v>
      </c>
      <c r="E51" s="5">
        <f>$I$40</f>
        <v>282.18796876533344</v>
      </c>
      <c r="F51" s="5">
        <f>$F$12</f>
        <v>1560</v>
      </c>
      <c r="G51" s="5">
        <f>F51*C22</f>
        <v>858.00000000000011</v>
      </c>
      <c r="H51" s="5">
        <f>D22</f>
        <v>10</v>
      </c>
      <c r="I51" s="45"/>
      <c r="J51" s="45"/>
      <c r="K51" s="45"/>
      <c r="L51" s="45"/>
      <c r="M51" s="25">
        <f t="shared" si="21"/>
        <v>11727131.529371317</v>
      </c>
    </row>
    <row r="52" spans="1:14" x14ac:dyDescent="0.25">
      <c r="A52" s="3" t="str">
        <f>A23</f>
        <v>Adm.ansatt</v>
      </c>
      <c r="B52" s="21">
        <f t="shared" si="17"/>
        <v>1302.6959824442094</v>
      </c>
      <c r="C52" s="5">
        <f>J23</f>
        <v>480.76923076923077</v>
      </c>
      <c r="D52" s="5">
        <f>$I$39</f>
        <v>539.73878290964524</v>
      </c>
      <c r="E52" s="5">
        <f>$I$40</f>
        <v>282.18796876533344</v>
      </c>
      <c r="F52" s="5">
        <f t="shared" ref="F52:F53" si="22">$F$12</f>
        <v>1560</v>
      </c>
      <c r="G52" s="5">
        <f>F52*C23</f>
        <v>156</v>
      </c>
      <c r="H52" s="5">
        <f>D23</f>
        <v>5</v>
      </c>
      <c r="I52" s="45"/>
      <c r="J52" s="45"/>
      <c r="K52" s="45"/>
      <c r="L52" s="45"/>
      <c r="M52" s="25">
        <f t="shared" si="21"/>
        <v>1016102.8663064833</v>
      </c>
    </row>
    <row r="53" spans="1:14" x14ac:dyDescent="0.25">
      <c r="A53" s="3" t="str">
        <f>A24</f>
        <v>Doktorgradsstudent</v>
      </c>
      <c r="B53" s="21">
        <f t="shared" si="17"/>
        <v>1147.0262323023578</v>
      </c>
      <c r="C53" s="5">
        <f>J24</f>
        <v>576.92307692307691</v>
      </c>
      <c r="D53" s="5">
        <f>$I$39</f>
        <v>539.73878290964524</v>
      </c>
      <c r="E53" s="5">
        <f>$I$41</f>
        <v>30.364372469635651</v>
      </c>
      <c r="F53" s="5">
        <f t="shared" si="22"/>
        <v>1560</v>
      </c>
      <c r="G53" s="5">
        <f>F53*C24</f>
        <v>1482</v>
      </c>
      <c r="H53" s="5">
        <f>D24</f>
        <v>4</v>
      </c>
      <c r="I53" s="45"/>
      <c r="J53" s="45"/>
      <c r="K53" s="45"/>
      <c r="L53" s="45"/>
      <c r="M53" s="25">
        <f t="shared" si="21"/>
        <v>6799571.5050883768</v>
      </c>
    </row>
    <row r="54" spans="1:14" x14ac:dyDescent="0.25">
      <c r="A54" s="18"/>
      <c r="B54" s="18"/>
      <c r="C54" s="18"/>
      <c r="D54" s="18"/>
      <c r="E54" s="18"/>
      <c r="F54" s="18"/>
      <c r="G54" s="27" t="s">
        <v>13</v>
      </c>
      <c r="H54" s="28"/>
      <c r="I54" s="28"/>
      <c r="J54" s="45"/>
      <c r="K54" s="28"/>
      <c r="L54" s="24" t="s">
        <v>105</v>
      </c>
      <c r="M54" s="26">
        <f>SUM(M46:M53)</f>
        <v>445300000.00000006</v>
      </c>
    </row>
    <row r="55" spans="1:14" x14ac:dyDescent="0.25">
      <c r="A55" s="3"/>
      <c r="G55" s="32"/>
      <c r="H55" s="33"/>
      <c r="I55" s="34"/>
      <c r="J55" s="34"/>
      <c r="K55" s="34"/>
      <c r="L55" s="34"/>
      <c r="M55" s="14"/>
      <c r="N55" s="1"/>
    </row>
    <row r="56" spans="1:14" x14ac:dyDescent="0.25">
      <c r="A56" s="4" t="s">
        <v>72</v>
      </c>
      <c r="G56" s="32"/>
      <c r="H56" s="33"/>
      <c r="I56" s="34"/>
      <c r="J56" s="13" t="s">
        <v>59</v>
      </c>
      <c r="K56" s="55" t="s">
        <v>51</v>
      </c>
      <c r="L56" s="18"/>
      <c r="M56" s="56" t="s">
        <v>55</v>
      </c>
      <c r="N56" s="1"/>
    </row>
    <row r="57" spans="1:14" x14ac:dyDescent="0.25">
      <c r="A57" s="23" t="s">
        <v>95</v>
      </c>
      <c r="G57" s="32"/>
      <c r="H57" s="33"/>
      <c r="I57" s="47">
        <f>G32/(H21+H25)</f>
        <v>0.75793736891588925</v>
      </c>
      <c r="J57" s="57"/>
      <c r="K57" s="58" t="s">
        <v>52</v>
      </c>
      <c r="L57" s="18"/>
      <c r="M57" s="56" t="s">
        <v>56</v>
      </c>
    </row>
    <row r="58" spans="1:14" x14ac:dyDescent="0.25">
      <c r="A58" s="23" t="s">
        <v>107</v>
      </c>
      <c r="G58" s="32"/>
      <c r="H58" s="33"/>
      <c r="I58" s="47">
        <f>G34/(H21+H25-H24)</f>
        <v>0.39471039537220876</v>
      </c>
      <c r="J58" s="57"/>
      <c r="K58" s="58" t="s">
        <v>53</v>
      </c>
      <c r="L58" s="18"/>
      <c r="M58" s="56" t="s">
        <v>67</v>
      </c>
    </row>
    <row r="59" spans="1:14" ht="12" x14ac:dyDescent="0.3">
      <c r="A59" s="23" t="s">
        <v>96</v>
      </c>
      <c r="G59" s="35"/>
      <c r="H59" s="3"/>
      <c r="I59" s="47">
        <f>IF(H24=0, 0, G33/H24)</f>
        <v>5.2631578947368467E-2</v>
      </c>
      <c r="J59" s="18"/>
      <c r="K59" s="59" t="s">
        <v>54</v>
      </c>
      <c r="L59" s="18"/>
      <c r="M59" s="56" t="s">
        <v>66</v>
      </c>
      <c r="N59" s="1"/>
    </row>
    <row r="60" spans="1:14" x14ac:dyDescent="0.25">
      <c r="A60" s="3"/>
      <c r="G60" s="35"/>
      <c r="M60" s="14"/>
      <c r="N60" s="1"/>
    </row>
    <row r="61" spans="1:14" x14ac:dyDescent="0.25">
      <c r="A61" s="4" t="s">
        <v>41</v>
      </c>
      <c r="B61" s="39"/>
      <c r="C61" s="39"/>
      <c r="D61" s="10"/>
      <c r="E61" s="10" t="s">
        <v>102</v>
      </c>
      <c r="F61" s="10" t="s">
        <v>20</v>
      </c>
      <c r="G61" s="10" t="s">
        <v>74</v>
      </c>
      <c r="H61" s="10" t="s">
        <v>1</v>
      </c>
      <c r="I61" s="10"/>
      <c r="J61" s="10" t="s">
        <v>44</v>
      </c>
      <c r="K61" s="10" t="s">
        <v>47</v>
      </c>
      <c r="L61" s="10" t="s">
        <v>49</v>
      </c>
      <c r="M61" s="24" t="s">
        <v>24</v>
      </c>
    </row>
    <row r="62" spans="1:14" x14ac:dyDescent="0.25">
      <c r="A62" s="7" t="s">
        <v>0</v>
      </c>
      <c r="B62" s="10" t="s">
        <v>16</v>
      </c>
      <c r="C62" s="10" t="s">
        <v>4</v>
      </c>
      <c r="D62" s="10" t="s">
        <v>17</v>
      </c>
      <c r="E62" s="10" t="s">
        <v>99</v>
      </c>
      <c r="F62" s="10" t="s">
        <v>21</v>
      </c>
      <c r="G62" s="10" t="s">
        <v>23</v>
      </c>
      <c r="H62" s="10"/>
      <c r="I62" s="10"/>
      <c r="J62" s="10" t="s">
        <v>45</v>
      </c>
      <c r="K62" s="10" t="s">
        <v>48</v>
      </c>
      <c r="L62" s="10"/>
      <c r="M62" s="24" t="s">
        <v>28</v>
      </c>
    </row>
    <row r="63" spans="1:14" x14ac:dyDescent="0.25">
      <c r="A63" s="9"/>
      <c r="B63" s="10"/>
      <c r="C63" s="10" t="s">
        <v>3</v>
      </c>
      <c r="D63" s="10" t="s">
        <v>18</v>
      </c>
      <c r="E63" s="10" t="s">
        <v>19</v>
      </c>
      <c r="F63" s="10" t="s">
        <v>22</v>
      </c>
      <c r="G63" s="10"/>
      <c r="H63" s="10"/>
      <c r="I63" s="10"/>
      <c r="J63" s="10" t="s">
        <v>46</v>
      </c>
      <c r="K63" s="10"/>
      <c r="L63" s="10"/>
      <c r="M63" s="24" t="s">
        <v>29</v>
      </c>
    </row>
    <row r="64" spans="1:14" x14ac:dyDescent="0.25">
      <c r="A64" s="3" t="str">
        <f>A17</f>
        <v>Forsker 1</v>
      </c>
      <c r="B64" s="21">
        <f>C64+D64+E64</f>
        <v>1793.8731369067484</v>
      </c>
      <c r="C64" s="5">
        <f>J17</f>
        <v>833.33333333333337</v>
      </c>
      <c r="D64" s="5">
        <f>$C64*$I$57</f>
        <v>631.61447409657444</v>
      </c>
      <c r="E64" s="5">
        <f>$C64*$I$58</f>
        <v>328.92532947684066</v>
      </c>
      <c r="F64" s="5">
        <f>$F$12</f>
        <v>1560</v>
      </c>
      <c r="G64" s="5">
        <f>F64*C17</f>
        <v>1060.8000000000002</v>
      </c>
      <c r="H64" s="5">
        <f>D17</f>
        <v>40</v>
      </c>
      <c r="I64" s="49">
        <v>7.5</v>
      </c>
      <c r="J64" s="49">
        <v>33</v>
      </c>
      <c r="K64" s="48">
        <f>(365-104-8-J64)*I64</f>
        <v>1650</v>
      </c>
      <c r="L64" s="51">
        <f>G64/K64</f>
        <v>0.64290909090909099</v>
      </c>
      <c r="M64" s="25">
        <f>B64*G64*H64</f>
        <v>76117624.945227161</v>
      </c>
    </row>
    <row r="65" spans="1:13" x14ac:dyDescent="0.25">
      <c r="A65" s="3" t="str">
        <f>A18</f>
        <v>Forsker 2</v>
      </c>
      <c r="B65" s="21">
        <f t="shared" ref="B65:B71" si="23">C65+D65+E65</f>
        <v>1586.8877749559697</v>
      </c>
      <c r="C65" s="5">
        <f>J18</f>
        <v>737.17948717948718</v>
      </c>
      <c r="D65" s="5">
        <f>$C65*$I$57</f>
        <v>558.73588093158503</v>
      </c>
      <c r="E65" s="5">
        <f>$C65*$I$58</f>
        <v>290.97240684489748</v>
      </c>
      <c r="F65" s="5">
        <f t="shared" ref="F65:F71" si="24">$F$12</f>
        <v>1560</v>
      </c>
      <c r="G65" s="5">
        <f>F65*C18</f>
        <v>1138.8</v>
      </c>
      <c r="H65" s="5">
        <f>D18</f>
        <v>120</v>
      </c>
      <c r="I65" s="49">
        <v>7.5</v>
      </c>
      <c r="J65" s="49">
        <v>31.5</v>
      </c>
      <c r="K65" s="48">
        <f t="shared" ref="K65:K67" si="25">(365-104-8-J65)*I65</f>
        <v>1661.25</v>
      </c>
      <c r="L65" s="51">
        <f t="shared" ref="L65:L67" si="26">G65/K65</f>
        <v>0.68550790067720091</v>
      </c>
      <c r="M65" s="25">
        <f>B65*G65*H65</f>
        <v>216857735.77438298</v>
      </c>
    </row>
    <row r="66" spans="1:13" x14ac:dyDescent="0.25">
      <c r="A66" s="3" t="str">
        <f>A19</f>
        <v>Forsker 3</v>
      </c>
      <c r="B66" s="21">
        <f t="shared" si="23"/>
        <v>1379.902413005191</v>
      </c>
      <c r="C66" s="5">
        <f>J19</f>
        <v>641.02564102564099</v>
      </c>
      <c r="D66" s="5">
        <f>$C66*$I$57</f>
        <v>485.85728776659568</v>
      </c>
      <c r="E66" s="5">
        <f>$C66*$I$58</f>
        <v>253.01948421295432</v>
      </c>
      <c r="F66" s="5">
        <f t="shared" si="24"/>
        <v>1560</v>
      </c>
      <c r="G66" s="5">
        <f>F66*C19</f>
        <v>1170</v>
      </c>
      <c r="H66" s="5">
        <f>D19</f>
        <v>80</v>
      </c>
      <c r="I66" s="49">
        <v>7.5</v>
      </c>
      <c r="J66" s="49">
        <v>31.5</v>
      </c>
      <c r="K66" s="48">
        <f t="shared" si="25"/>
        <v>1661.25</v>
      </c>
      <c r="L66" s="51">
        <f t="shared" si="26"/>
        <v>0.70428893905191869</v>
      </c>
      <c r="M66" s="25">
        <f>B66*G66*H66</f>
        <v>129158865.85728587</v>
      </c>
    </row>
    <row r="67" spans="1:13" x14ac:dyDescent="0.25">
      <c r="A67" s="3" t="str">
        <f>A20</f>
        <v>Forskningsleder</v>
      </c>
      <c r="B67" s="21">
        <f t="shared" si="23"/>
        <v>1862.8682575570078</v>
      </c>
      <c r="C67" s="5">
        <f>J20</f>
        <v>865.38461538461536</v>
      </c>
      <c r="D67" s="5">
        <f>$C67*$I$57</f>
        <v>655.90733848490413</v>
      </c>
      <c r="E67" s="5">
        <f>$C67*$I$58</f>
        <v>341.57630368748835</v>
      </c>
      <c r="F67" s="5">
        <f t="shared" si="24"/>
        <v>1560</v>
      </c>
      <c r="G67" s="5">
        <f>F67*C20</f>
        <v>468</v>
      </c>
      <c r="H67" s="5">
        <f>D20</f>
        <v>7</v>
      </c>
      <c r="I67" s="49">
        <v>7.5</v>
      </c>
      <c r="J67" s="49">
        <v>31.5</v>
      </c>
      <c r="K67" s="48">
        <f t="shared" si="25"/>
        <v>1661.25</v>
      </c>
      <c r="L67" s="51">
        <f t="shared" si="26"/>
        <v>0.28171557562076749</v>
      </c>
      <c r="M67" s="25">
        <f>B67*G67*H67</f>
        <v>6102756.4117567576</v>
      </c>
    </row>
    <row r="68" spans="1:13" x14ac:dyDescent="0.25">
      <c r="A68" s="40"/>
      <c r="B68" s="45"/>
      <c r="C68" s="45"/>
      <c r="D68" s="45"/>
      <c r="E68" s="45"/>
      <c r="F68" s="45"/>
      <c r="G68" s="45"/>
      <c r="H68" s="45"/>
      <c r="I68" s="45"/>
      <c r="J68" s="50" t="s">
        <v>50</v>
      </c>
      <c r="K68" s="45"/>
      <c r="L68" s="52">
        <f>((G64*H64)+(G65*H65)+(G66*H66)+(G67*H67))/((H64*K64)+(H65*K65)+(H66*K66)+(H67*K67))</f>
        <v>0.6732820376757761</v>
      </c>
      <c r="M68" s="46"/>
    </row>
    <row r="69" spans="1:13" x14ac:dyDescent="0.25">
      <c r="A69" s="3" t="str">
        <f>A22</f>
        <v>Ingeniør</v>
      </c>
      <c r="B69" s="21">
        <f t="shared" si="23"/>
        <v>1172.9170510544125</v>
      </c>
      <c r="C69" s="5">
        <f>J22</f>
        <v>544.87179487179492</v>
      </c>
      <c r="D69" s="5">
        <f>$C69*$I$57</f>
        <v>412.97869460160638</v>
      </c>
      <c r="E69" s="5">
        <f>$C69*$I$58</f>
        <v>215.0665615810112</v>
      </c>
      <c r="F69" s="5">
        <f t="shared" si="24"/>
        <v>1560</v>
      </c>
      <c r="G69" s="5">
        <f>F69*C22</f>
        <v>858.00000000000011</v>
      </c>
      <c r="H69" s="5">
        <f>D22</f>
        <v>10</v>
      </c>
      <c r="I69" s="45"/>
      <c r="J69" s="45"/>
      <c r="K69" s="45"/>
      <c r="L69" s="45"/>
      <c r="M69" s="25">
        <f>B69*G69*H69</f>
        <v>10063628.298046861</v>
      </c>
    </row>
    <row r="70" spans="1:13" x14ac:dyDescent="0.25">
      <c r="A70" s="3" t="str">
        <f>A23</f>
        <v>Adm.ansatt</v>
      </c>
      <c r="B70" s="21">
        <f t="shared" si="23"/>
        <v>1034.9268097538934</v>
      </c>
      <c r="C70" s="5">
        <f>J23</f>
        <v>480.76923076923077</v>
      </c>
      <c r="D70" s="5">
        <f>$C70*$I$57</f>
        <v>364.39296582494677</v>
      </c>
      <c r="E70" s="5">
        <f>$C70*$I$58</f>
        <v>189.76461315971574</v>
      </c>
      <c r="F70" s="5">
        <f t="shared" si="24"/>
        <v>1560</v>
      </c>
      <c r="G70" s="5">
        <f>F70*C23</f>
        <v>156</v>
      </c>
      <c r="H70" s="5">
        <f>D23</f>
        <v>5</v>
      </c>
      <c r="I70" s="45"/>
      <c r="J70" s="45"/>
      <c r="K70" s="45"/>
      <c r="L70" s="45"/>
      <c r="M70" s="25">
        <f>B70*G70*H70</f>
        <v>807242.91160803684</v>
      </c>
    </row>
    <row r="71" spans="1:13" x14ac:dyDescent="0.25">
      <c r="A71" s="3" t="str">
        <f>A24</f>
        <v>Doktorgradsstudent</v>
      </c>
      <c r="B71" s="21">
        <f t="shared" si="23"/>
        <v>1044.5590083826485</v>
      </c>
      <c r="C71" s="5">
        <f>J24</f>
        <v>576.92307692307691</v>
      </c>
      <c r="D71" s="5">
        <f>$C71*$I$57</f>
        <v>437.27155898993607</v>
      </c>
      <c r="E71" s="5">
        <f>$C71*$I$59</f>
        <v>30.364372469635654</v>
      </c>
      <c r="F71" s="5">
        <f t="shared" si="24"/>
        <v>1560</v>
      </c>
      <c r="G71" s="5">
        <f>F71*C24</f>
        <v>1482</v>
      </c>
      <c r="H71" s="5">
        <f>D24</f>
        <v>4</v>
      </c>
      <c r="I71" s="45"/>
      <c r="J71" s="45"/>
      <c r="K71" s="45"/>
      <c r="L71" s="45"/>
      <c r="M71" s="25">
        <f>B71*G71*H71</f>
        <v>6192145.8016923405</v>
      </c>
    </row>
    <row r="72" spans="1:13" x14ac:dyDescent="0.25">
      <c r="A72" s="18"/>
      <c r="B72" s="18"/>
      <c r="C72" s="18"/>
      <c r="D72" s="18"/>
      <c r="E72" s="18"/>
      <c r="F72" s="18"/>
      <c r="G72" s="18"/>
      <c r="H72" s="28"/>
      <c r="I72" s="28"/>
      <c r="J72" s="45"/>
      <c r="K72" s="28"/>
      <c r="L72" s="24" t="s">
        <v>105</v>
      </c>
      <c r="M72" s="26">
        <f>SUM(M64:M71)</f>
        <v>445300000.00000006</v>
      </c>
    </row>
    <row r="73" spans="1:13" x14ac:dyDescent="0.25">
      <c r="A73" s="3"/>
      <c r="G73" s="35"/>
    </row>
    <row r="74" spans="1:13" x14ac:dyDescent="0.25">
      <c r="A74" s="3"/>
    </row>
    <row r="75" spans="1:13" x14ac:dyDescent="0.25">
      <c r="A75" s="3"/>
    </row>
    <row r="76" spans="1:13" x14ac:dyDescent="0.25">
      <c r="A76" s="3"/>
    </row>
    <row r="77" spans="1:13" x14ac:dyDescent="0.25">
      <c r="A77" s="3"/>
    </row>
    <row r="78" spans="1:13" x14ac:dyDescent="0.25">
      <c r="A78" s="3"/>
    </row>
    <row r="79" spans="1:13" x14ac:dyDescent="0.25">
      <c r="A79" s="3"/>
    </row>
    <row r="80" spans="1:13"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sheetData>
  <hyperlinks>
    <hyperlink ref="H1" r:id="rId1" display="Retningslinjer for beregning og innmelding av timesatser 2026" xr:uid="{BB739D98-7033-4DAC-9FEC-F263E28D8A42}"/>
  </hyperlinks>
  <pageMargins left="0.7" right="0.7" top="0.75" bottom="0.75" header="0.3" footer="0.3"/>
  <pageSetup paperSize="9" orientation="portrait" r:id="rId2"/>
  <ignoredErrors>
    <ignoredError sqref="M56:M5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631572D17F09343834D6B0EB5C729F3" ma:contentTypeVersion="33" ma:contentTypeDescription="Opprett et nytt dokument." ma:contentTypeScope="" ma:versionID="83fb47200e16fe7e5c87de815e37f0c2">
  <xsd:schema xmlns:xsd="http://www.w3.org/2001/XMLSchema" xmlns:xs="http://www.w3.org/2001/XMLSchema" xmlns:p="http://schemas.microsoft.com/office/2006/metadata/properties" xmlns:ns2="feaa13a8-ff43-4ca6-9bec-5b64dcde6bf6" xmlns:ns3="b698ac79-4e05-437f-8025-203a531218a5" targetNamespace="http://schemas.microsoft.com/office/2006/metadata/properties" ma:root="true" ma:fieldsID="c2a9074a4912e3fb9442ede525cb108d" ns2:_="" ns3:_="">
    <xsd:import namespace="feaa13a8-ff43-4ca6-9bec-5b64dcde6bf6"/>
    <xsd:import namespace="b698ac79-4e05-437f-8025-203a531218a5"/>
    <xsd:element name="properties">
      <xsd:complexType>
        <xsd:sequence>
          <xsd:element name="documentManagement">
            <xsd:complexType>
              <xsd:all>
                <xsd:element ref="ns2:Dokumenttype" minOccurs="0"/>
                <xsd:element ref="ns2:Kanal" minOccurs="0"/>
                <xsd:element ref="ns2:M_x00e5_lgruppe" minOccurs="0"/>
                <xsd:element ref="ns2:Tema"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n9672ec110ad4304bbf5de3054926027" minOccurs="0"/>
                <xsd:element ref="ns3:TaxCatchAll" minOccurs="0"/>
                <xsd:element ref="ns2:o555f8cf5d90444ca1fa4607ada592d4" minOccurs="0"/>
                <xsd:element ref="ns2:MediaLengthInSeconds" minOccurs="0"/>
                <xsd:element ref="ns2:lcf76f155ced4ddcb4097134ff3c332f" minOccurs="0"/>
                <xsd:element ref="ns2:M_x00f8_tedato" minOccurs="0"/>
                <xsd:element ref="ns2:MediaServiceObjectDetectorVersions" minOccurs="0"/>
                <xsd:element ref="ns2:MediaServiceSearchProperties" minOccurs="0"/>
                <xsd:element ref="ns2:MediaServiceBillingMetadata" minOccurs="0"/>
                <xsd:element ref="ns2:_x00c5_rsomkanvel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a13a8-ff43-4ca6-9bec-5b64dcde6bf6" elementFormDefault="qualified">
    <xsd:import namespace="http://schemas.microsoft.com/office/2006/documentManagement/types"/>
    <xsd:import namespace="http://schemas.microsoft.com/office/infopath/2007/PartnerControls"/>
    <xsd:element name="Dokumenttype" ma:index="3" nillable="true" ma:displayName="Dokumenttype" ma:format="Dropdown" ma:internalName="Dokumenttype">
      <xsd:simpleType>
        <xsd:restriction base="dms:Choice">
          <xsd:enumeration value="Analyse"/>
          <xsd:enumeration value="Bilde"/>
          <xsd:enumeration value="Design"/>
          <xsd:enumeration value="Innlegg"/>
          <xsd:enumeration value="Kronikk"/>
          <xsd:enumeration value="Ledermøtesak"/>
          <xsd:enumeration value="Nyhetssak"/>
          <xsd:enumeration value="Plan"/>
          <xsd:enumeration value="Presentasjon"/>
          <xsd:enumeration value="Pressemelding"/>
          <xsd:enumeration value="Rapport"/>
          <xsd:enumeration value="Referat"/>
          <xsd:enumeration value="Rådata"/>
          <xsd:enumeration value="Styresak"/>
          <xsd:enumeration value="Talepunkter"/>
          <xsd:enumeration value="Undersøkelse"/>
          <xsd:enumeration value="Invitasjon"/>
        </xsd:restriction>
      </xsd:simpleType>
    </xsd:element>
    <xsd:element name="Kanal" ma:index="4" nillable="true" ma:displayName="Kanal" ma:format="Dropdown" ma:internalName="Kanal" ma:readOnly="false">
      <xsd:simpleType>
        <xsd:restriction base="dms:Choice">
          <xsd:enumeration value="Arrangement"/>
          <xsd:enumeration value="Fagpresse"/>
          <xsd:enumeration value="Intranett"/>
          <xsd:enumeration value="Lokalmedia"/>
          <xsd:enumeration value="Nettsted"/>
          <xsd:enumeration value="Nyhetsbrev"/>
          <xsd:enumeration value="Nysgjerrigper.no"/>
          <xsd:enumeration value="Riksmedia"/>
          <xsd:enumeration value="Skattefunn.no"/>
          <xsd:enumeration value="Sosiale media"/>
        </xsd:restriction>
      </xsd:simpleType>
    </xsd:element>
    <xsd:element name="M_x00e5_lgruppe" ma:index="5" nillable="true" ma:displayName="Målgruppe" ma:format="Dropdown" ma:internalName="M_x00e5_lgruppe" ma:readOnly="false">
      <xsd:simpleType>
        <xsd:restriction base="dms:Choice">
          <xsd:enumeration value="Ansatte"/>
          <xsd:enumeration value="Barn og unge"/>
          <xsd:enumeration value="Befolkning"/>
          <xsd:enumeration value="Departementer"/>
          <xsd:enumeration value="Fageksperter"/>
          <xsd:enumeration value="Forskningsorganisasjoner"/>
          <xsd:enumeration value="Institutter"/>
          <xsd:enumeration value="Interessenter"/>
          <xsd:enumeration value="Ledere internt"/>
          <xsd:enumeration value="Næringsliv"/>
          <xsd:enumeration value="Offentlig sektor"/>
          <xsd:enumeration value="Politikere"/>
          <xsd:enumeration value="Søkere"/>
        </xsd:restriction>
      </xsd:simpleType>
    </xsd:element>
    <xsd:element name="Tema" ma:index="7" nillable="true" ma:displayName="Tema" ma:internalName="Tema" ma:readOnly="false">
      <xsd:complexType>
        <xsd:complexContent>
          <xsd:extension base="dms:MultiChoice">
            <xsd:sequence>
              <xsd:element name="Value" maxOccurs="unbounded" minOccurs="0" nillable="true">
                <xsd:simpleType>
                  <xsd:restriction base="dms:Choice">
                    <xsd:enumeration value="Bærekraftig utvikling"/>
                    <xsd:enumeration value="Forskningsformidling"/>
                    <xsd:enumeration value="Forskningspolitikk"/>
                    <xsd:enumeration value="Grønt skifte"/>
                    <xsd:enumeration value="Hav"/>
                    <xsd:enumeration value="Helse og velferd"/>
                    <xsd:enumeration value="Internasjonalt"/>
                    <xsd:enumeration value="Korona-ekspertrolle"/>
                    <xsd:enumeration value="Næringsliv"/>
                    <xsd:enumeration value="Offentlig sektor"/>
                    <xsd:enumeration value="Organisasjon"/>
                    <xsd:enumeration value="Samhørighet og globalisering"/>
                    <xsd:enumeration value="Teknologi og digitalisering"/>
                  </xsd:restriction>
                </xsd:simple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Location" ma:index="19" nillable="true" ma:displayName="Location" ma:hidden="true" ma:internalName="MediaServiceLocation" ma:readOnly="true">
      <xsd:simpleType>
        <xsd:restriction base="dms:Text"/>
      </xsd:simpleType>
    </xsd:element>
    <xsd:element name="n9672ec110ad4304bbf5de3054926027" ma:index="21" nillable="true" ma:taxonomy="true" ma:internalName="n9672ec110ad4304bbf5de3054926027" ma:taxonomyFieldName="_x00c5_r" ma:displayName="År" ma:readOnly="false" ma:default="" ma:fieldId="{79672ec1-10ad-4304-bbf5-de3054926027}" ma:sspId="26cff002-41dc-47c6-9720-c7756c5075c9" ma:termSetId="13d025f8-819f-44d5-a2f7-55fd601ec1a3" ma:anchorId="00000000-0000-0000-0000-000000000000" ma:open="false" ma:isKeyword="false">
      <xsd:complexType>
        <xsd:sequence>
          <xsd:element ref="pc:Terms" minOccurs="0" maxOccurs="1"/>
        </xsd:sequence>
      </xsd:complexType>
    </xsd:element>
    <xsd:element name="o555f8cf5d90444ca1fa4607ada592d4" ma:index="27" nillable="true" ma:taxonomy="true" ma:internalName="o555f8cf5d90444ca1fa4607ada592d4" ma:taxonomyFieldName="S_x00f8_knadstype" ma:displayName="Søknadstype" ma:readOnly="false" ma:default="" ma:fieldId="{8555f8cf-5d90-444c-a1fa-4607ada592d4}" ma:sspId="26cff002-41dc-47c6-9720-c7756c5075c9" ma:termSetId="ddbdb09e-41b3-4d16-aacd-f27f7de5e1e8" ma:anchorId="00000000-0000-0000-0000-000000000000" ma:open="false" ma:isKeyword="false">
      <xsd:complexType>
        <xsd:sequence>
          <xsd:element ref="pc:Terms" minOccurs="0" maxOccurs="1"/>
        </xsd:sequence>
      </xsd:complexType>
    </xsd:element>
    <xsd:element name="MediaLengthInSeconds" ma:index="30" nillable="true" ma:displayName="Length (seconds)"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Bildemerkelapper"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_x00f8_tedato" ma:index="33" nillable="true" ma:displayName="Møtedato" ma:format="DateOnly" ma:internalName="M_x00f8_tedato">
      <xsd:simpleType>
        <xsd:restriction base="dms:DateTime"/>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BillingMetadata" ma:index="36" nillable="true" ma:displayName="MediaServiceBillingMetadata" ma:hidden="true" ma:internalName="MediaServiceBillingMetadata" ma:readOnly="true">
      <xsd:simpleType>
        <xsd:restriction base="dms:Note"/>
      </xsd:simpleType>
    </xsd:element>
    <xsd:element name="_x00c5_rsomkanvelges" ma:index="37" nillable="true" ma:displayName="År som kan velges" ma:format="Dropdown" ma:internalName="_x00c5_rsomkanvelges">
      <xsd:simpleType>
        <xsd:restriction base="dms:Choice">
          <xsd:enumeration value="2023"/>
          <xsd:enumeration value="2024"/>
          <xsd:enumeration value="2025"/>
          <xsd:enumeration value="2026"/>
          <xsd:enumeration value="2027"/>
        </xsd:restriction>
      </xsd:simpleType>
    </xsd:element>
  </xsd:schema>
  <xsd:schema xmlns:xsd="http://www.w3.org/2001/XMLSchema" xmlns:xs="http://www.w3.org/2001/XMLSchema" xmlns:dms="http://schemas.microsoft.com/office/2006/documentManagement/types" xmlns:pc="http://schemas.microsoft.com/office/infopath/2007/PartnerControls" targetNamespace="b698ac79-4e05-437f-8025-203a531218a5" elementFormDefault="qualified">
    <xsd:import namespace="http://schemas.microsoft.com/office/2006/documentManagement/types"/>
    <xsd:import namespace="http://schemas.microsoft.com/office/infopath/2007/PartnerControls"/>
    <xsd:element name="SharedWithUsers" ma:index="15"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hidden="true" ma:internalName="SharedWithDetails" ma:readOnly="true">
      <xsd:simpleType>
        <xsd:restriction base="dms:Note"/>
      </xsd:simpleType>
    </xsd:element>
    <xsd:element name="TaxCatchAll" ma:index="22" nillable="true" ma:displayName="Taxonomy Catch All Column" ma:hidden="true" ma:list="{2d3b919c-2f54-4a64-8de4-7cbdb830932a}" ma:internalName="TaxCatchAll" ma:readOnly="false" ma:showField="CatchAllData" ma:web="b698ac79-4e05-437f-8025-203a531218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holdstype"/>
        <xsd:element ref="dc:title" minOccurs="0" maxOccurs="1" ma:index="1" ma:displayName="Tittel"/>
        <xsd:element ref="dc:subject" minOccurs="0" maxOccurs="1"/>
        <xsd:element ref="dc:description" minOccurs="0" maxOccurs="1"/>
        <xsd:element name="keywords" minOccurs="0" maxOccurs="1" type="xsd:string" ma:index="29" ma:displayName="Nøk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eaa13a8-ff43-4ca6-9bec-5b64dcde6bf6">
      <Terms xmlns="http://schemas.microsoft.com/office/infopath/2007/PartnerControls"/>
    </lcf76f155ced4ddcb4097134ff3c332f>
    <TaxCatchAll xmlns="b698ac79-4e05-437f-8025-203a531218a5" xsi:nil="true"/>
    <Dokumenttype xmlns="feaa13a8-ff43-4ca6-9bec-5b64dcde6bf6" xsi:nil="true"/>
    <M_x00f8_tedato xmlns="feaa13a8-ff43-4ca6-9bec-5b64dcde6bf6" xsi:nil="true"/>
    <Tema xmlns="feaa13a8-ff43-4ca6-9bec-5b64dcde6bf6" xsi:nil="true"/>
    <_x00c5_rsomkanvelges xmlns="feaa13a8-ff43-4ca6-9bec-5b64dcde6bf6" xsi:nil="true"/>
    <Kanal xmlns="feaa13a8-ff43-4ca6-9bec-5b64dcde6bf6" xsi:nil="true"/>
    <o555f8cf5d90444ca1fa4607ada592d4 xmlns="feaa13a8-ff43-4ca6-9bec-5b64dcde6bf6">
      <Terms xmlns="http://schemas.microsoft.com/office/infopath/2007/PartnerControls"/>
    </o555f8cf5d90444ca1fa4607ada592d4>
    <n9672ec110ad4304bbf5de3054926027 xmlns="feaa13a8-ff43-4ca6-9bec-5b64dcde6bf6">
      <Terms xmlns="http://schemas.microsoft.com/office/infopath/2007/PartnerControls"/>
    </n9672ec110ad4304bbf5de3054926027>
    <M_x00e5_lgruppe xmlns="feaa13a8-ff43-4ca6-9bec-5b64dcde6b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48AD14-E8EB-4ED6-A596-0DE78115BEFD}"/>
</file>

<file path=customXml/itemProps2.xml><?xml version="1.0" encoding="utf-8"?>
<ds:datastoreItem xmlns:ds="http://schemas.openxmlformats.org/officeDocument/2006/customXml" ds:itemID="{CB63AA02-A24A-4F47-8190-3C054FEFD2FB}">
  <ds:schemaRefs>
    <ds:schemaRef ds:uri="http://schemas.microsoft.com/office/2006/metadata/properties"/>
    <ds:schemaRef ds:uri="http://schemas.microsoft.com/office/infopath/2007/PartnerControls"/>
    <ds:schemaRef ds:uri="02f6d2c0-6f1a-4fb5-8fb3-328bb6057dba"/>
    <ds:schemaRef ds:uri="9a2bd297-2c22-4284-aff1-293ba74dad83"/>
  </ds:schemaRefs>
</ds:datastoreItem>
</file>

<file path=customXml/itemProps3.xml><?xml version="1.0" encoding="utf-8"?>
<ds:datastoreItem xmlns:ds="http://schemas.openxmlformats.org/officeDocument/2006/customXml" ds:itemID="{DCEBD76A-F3FB-46B3-945A-99E10ED2D5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Asbjørn Mo</dc:creator>
  <cp:lastModifiedBy>Asbjørn Mo</cp:lastModifiedBy>
  <dcterms:created xsi:type="dcterms:W3CDTF">2024-11-15T12:22:07Z</dcterms:created>
  <dcterms:modified xsi:type="dcterms:W3CDTF">2025-12-01T12:52:19Z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0x010100A631572D17F09343834D6B0EB5C729F3</vt:lpwstr>
  </property>
  <property fmtid="{D5CDD505-2E9C-101B-9397-08002B2CF9AE}" pid="3" name="MSIP_Label_c57cc846-0bc0-43b9-8353-a5d3a5c07e06_Enabled">
    <vt:lpwstr>true</vt:lpwstr>
  </property>
  <property fmtid="{D5CDD505-2E9C-101B-9397-08002B2CF9AE}" pid="4" name="MSIP_Label_c57cc846-0bc0-43b9-8353-a5d3a5c07e06_SetDate">
    <vt:lpwstr>2025-11-02T09:03:44Z</vt:lpwstr>
  </property>
  <property fmtid="{D5CDD505-2E9C-101B-9397-08002B2CF9AE}" pid="5" name="MSIP_Label_c57cc846-0bc0-43b9-8353-a5d3a5c07e06_Method">
    <vt:lpwstr>Privileged</vt:lpwstr>
  </property>
  <property fmtid="{D5CDD505-2E9C-101B-9397-08002B2CF9AE}" pid="6" name="MSIP_Label_c57cc846-0bc0-43b9-8353-a5d3a5c07e06_Name">
    <vt:lpwstr>c57cc846-0bc0-43b9-8353-a5d3a5c07e06</vt:lpwstr>
  </property>
  <property fmtid="{D5CDD505-2E9C-101B-9397-08002B2CF9AE}" pid="7" name="MSIP_Label_c57cc846-0bc0-43b9-8353-a5d3a5c07e06_SiteId">
    <vt:lpwstr>a9b13882-99a6-4b28-9368-b64c69bf0256</vt:lpwstr>
  </property>
  <property fmtid="{D5CDD505-2E9C-101B-9397-08002B2CF9AE}" pid="8" name="MSIP_Label_c57cc846-0bc0-43b9-8353-a5d3a5c07e06_ActionId">
    <vt:lpwstr>7ebf07c6-0420-44fd-a482-07f182cf738a</vt:lpwstr>
  </property>
  <property fmtid="{D5CDD505-2E9C-101B-9397-08002B2CF9AE}" pid="9" name="MSIP_Label_c57cc846-0bc0-43b9-8353-a5d3a5c07e06_ContentBits">
    <vt:lpwstr>0</vt:lpwstr>
  </property>
  <property fmtid="{D5CDD505-2E9C-101B-9397-08002B2CF9AE}" pid="10" name="MSIP_Label_c57cc846-0bc0-43b9-8353-a5d3a5c07e06_Tag">
    <vt:lpwstr>10, 0, 1, 1</vt:lpwstr>
  </property>
  <property fmtid="{D5CDD505-2E9C-101B-9397-08002B2CF9AE}" pid="11" name="MediaServiceImageTags">
    <vt:lpwstr/>
  </property>
  <property fmtid="{D5CDD505-2E9C-101B-9397-08002B2CF9AE}" pid="12" name="S_x00f8_knadstype">
    <vt:lpwstr/>
  </property>
  <property fmtid="{D5CDD505-2E9C-101B-9397-08002B2CF9AE}" pid="13" name="_x00c5_r">
    <vt:lpwstr/>
  </property>
  <property fmtid="{D5CDD505-2E9C-101B-9397-08002B2CF9AE}" pid="14" name="Søknadstype">
    <vt:lpwstr/>
  </property>
  <property fmtid="{D5CDD505-2E9C-101B-9397-08002B2CF9AE}" pid="15" name="År">
    <vt:lpwstr/>
  </property>
</Properties>
</file>