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3/Tallgrunnlag/A-tabeller/"/>
    </mc:Choice>
  </mc:AlternateContent>
  <xr:revisionPtr revIDLastSave="9" documentId="6_{D84E9E81-C376-451D-AC5E-3FCDAA54D701}" xr6:coauthVersionLast="47" xr6:coauthVersionMax="47" xr10:uidLastSave="{1B8CF325-42D0-4361-B982-7F578AFCC838}"/>
  <bookViews>
    <workbookView xWindow="30612" yWindow="-108" windowWidth="30936" windowHeight="16896" tabRatio="817" activeTab="10" xr2:uid="{00000000-000D-0000-FFFF-FFFF00000000}"/>
  </bookViews>
  <sheets>
    <sheet name="Innhold" sheetId="56" r:id="rId1"/>
    <sheet name="A.7.1" sheetId="57" r:id="rId2"/>
    <sheet name="A.7.2" sheetId="60" r:id="rId3"/>
    <sheet name="A.7.3" sheetId="49" r:id="rId4"/>
    <sheet name="A.7.4" sheetId="50" r:id="rId5"/>
    <sheet name="A.7.5" sheetId="51" r:id="rId6"/>
    <sheet name="A.7.6" sheetId="52" r:id="rId7"/>
    <sheet name="A.7.7" sheetId="53" r:id="rId8"/>
    <sheet name="A.7.8" sheetId="43" r:id="rId9"/>
    <sheet name="A.7.9" sheetId="44" r:id="rId10"/>
    <sheet name="A.7.10" sheetId="45" r:id="rId11"/>
    <sheet name="A.7.11" sheetId="46" r:id="rId12"/>
    <sheet name="A.7.12" sheetId="47" r:id="rId13"/>
    <sheet name="A.7.13" sheetId="59" r:id="rId14"/>
    <sheet name="A.7.14" sheetId="55" r:id="rId15"/>
    <sheet name="A.7.15" sheetId="17" r:id="rId16"/>
    <sheet name="A.7.16" sheetId="61" r:id="rId17"/>
  </sheets>
  <externalReferences>
    <externalReference r:id="rId18"/>
  </externalReferences>
  <definedNames>
    <definedName name="MSTI01">'[1]01-G_PPP'!$A$5:$BR$52</definedName>
    <definedName name="MSTI01A">'[1]01A-G_NC'!$A$5:$BR$52</definedName>
    <definedName name="MSTI02">'[1]02-G_XGDP'!$A$5:$BR$52</definedName>
    <definedName name="MSTI03">'[1]03-G_PPPCT'!$A$5:$BR$52</definedName>
    <definedName name="MSTI04">'[1]04-G_XPOP'!$A$5:$BR$52</definedName>
    <definedName name="MSTI05">'[1]05-G_CVXGDP'!$A$5:$BR$52</definedName>
    <definedName name="MSTI06">'[1]06-G_BRXGDP'!$A$5:$BR$52</definedName>
    <definedName name="MSTI07">'[1]07-TP_RS'!$A$5:$BR$52</definedName>
    <definedName name="MSTI08A">'[1]08A-TP_RSXLF'!$A$5:$BR$52</definedName>
    <definedName name="MSTI09">'[1]09-TP_TT'!$A$5:$BR$52</definedName>
    <definedName name="MSTI10A">'[1]10A-TP_TTXLF'!$A$5:$BR$52</definedName>
    <definedName name="MSTI12">'[1]12-G_FGXGDP'!$A$5:$BR$52</definedName>
    <definedName name="MSTI13">'[1]13-G_XFB'!$A$5:$BR$52</definedName>
    <definedName name="MSTI14">'[1]14-G_XFG'!$A$5:$BR$52</definedName>
    <definedName name="MSTI15">'[1]15-G_XFON'!$A$5:$BR$52</definedName>
    <definedName name="MSTI16">'[1]16-G_XFA'!$A$5:$BR$52</definedName>
    <definedName name="MSTI17">'[1]17-G_XEB'!$A$5:$BR$52</definedName>
    <definedName name="MSTI18">'[1]18-G_XEH'!$A$5:$BR$52</definedName>
    <definedName name="MSTI19">'[1]19-G_XEG'!$A$5:$BR$52</definedName>
    <definedName name="MSTI20">'[1]20-G_XEI'!$A$5:$BR$52</definedName>
    <definedName name="MSTI23">'[1]23-B_PPP'!$A$5:$BR$52</definedName>
    <definedName name="MSTI23A">'[1]23A-B_NC'!$A$5:$BR$52</definedName>
    <definedName name="MSTI24">'[1]24-B_XGDP'!$A$5:$BR$52</definedName>
    <definedName name="MSTI25">'[1]25-B_PPPCT'!$A$5:$BR$52</definedName>
    <definedName name="MSTI27">'[1]27-BP_RS'!$A$5:$BR$52</definedName>
    <definedName name="MSTI30">'[1]30-BP_TT'!$A$5:$BR$52</definedName>
    <definedName name="MSTI35">'[1]35-B_XFB'!$A$5:$BR$52</definedName>
    <definedName name="MSTI36">'[1]36-B_XFG'!$A$5:$BR$52</definedName>
    <definedName name="MSTI37">'[1]37-B_XFON'!$A$5:$BR$52</definedName>
    <definedName name="MSTI38">'[1]38-B_XFA'!$A$5:$BR$52</definedName>
    <definedName name="MSTI43">'[1]43-H_PPP'!$A$5:$BR$52</definedName>
    <definedName name="MSTI43A">'[1]43A-H_NC'!$A$5:$BR$52</definedName>
    <definedName name="MSTI44">'[1]44-H_XGDP'!$A$5:$BR$52</definedName>
    <definedName name="MSTI46">'[1]46-H_XFB'!$A$5:$BR$52</definedName>
    <definedName name="MSTI47">'[1]47-HP_RS'!$A$5:$BR$52</definedName>
    <definedName name="MSTI47A">'[1]47A-HP_RSGRO'!$A$5:$BR$52</definedName>
    <definedName name="MSTI48">'[1]48-HP_RSXRS'!$A$5:$BR$52</definedName>
    <definedName name="MSTI49">'[1]49-HP_TT'!$A$5:$BR$52</definedName>
    <definedName name="MSTI49A">'[1]49A-HP_TTGRO'!$A$5:$BR$52</definedName>
    <definedName name="MSTI50">'[1]50-GV_PPP'!$A$5:$BR$52</definedName>
    <definedName name="MSTI50A">'[1]50A-GV_NC'!$A$5:$BR$52</definedName>
    <definedName name="MSTI51">'[1]51-GV_XGDP'!$A$5:$BR$52</definedName>
    <definedName name="MSTI52">'[1]52-GV_PPPCT'!$A$5:$BR$52</definedName>
    <definedName name="MSTI53">'[1]53-GV_XFB'!$A$5:$BR$52</definedName>
    <definedName name="MSTi54">'[1]54-GP_RS'!$A$5:$BR$52</definedName>
    <definedName name="MSTI55">'[1]55-GP_RSXRS'!$A$5:$BR$52</definedName>
    <definedName name="MSTI56">'[1]56-GP_TT'!$A$5:$BR$52</definedName>
    <definedName name="MSTI56A">'[1]56A-GP_TTGRO'!$A$5:$BR$52</definedName>
    <definedName name="MSTI57">'[1]57-C_PPP'!$A$5:$BR$52</definedName>
    <definedName name="MSTI57A">'[1]57A-C_NC'!$A$5:$BR$52</definedName>
    <definedName name="MSTI58">'[1]58-C_DFXTT'!$A$5:$BR$52</definedName>
    <definedName name="MSTI59">'[1]59-C_CVXTT'!$A$5:$BR$52</definedName>
    <definedName name="MSTIA1">'[1]A1-GDP'!$A$5:$BR$52</definedName>
    <definedName name="MSTIA2">'[1]A2-GDP_PPP'!$A$5:$BR$52</definedName>
    <definedName name="MSTIB">'[1]B-PI'!$A$5:$BR$52</definedName>
    <definedName name="MSTIC">'[1]C-PPP-C'!$A$5:$BR$52</definedName>
    <definedName name="MSTIE">'[1]E-TOTPOP'!$A$5:$BR$52</definedName>
    <definedName name="MSTIH">'[1]H-ALF'!$A$5:$BR$52</definedName>
    <definedName name="MSTII">'[1]I-EXCH'!$A$5:$BR$52</definedName>
    <definedName name="_xlnm.Print_Area" localSheetId="1">'A.7.1'!$A$1:$M$29</definedName>
    <definedName name="_xlnm.Print_Area" localSheetId="10">'A.7.10'!$A$1:$L$33</definedName>
    <definedName name="_xlnm.Print_Area" localSheetId="11">'A.7.11'!$A$1:$R$20</definedName>
    <definedName name="_xlnm.Print_Area" localSheetId="12">'A.7.12'!$A$1:$J$23</definedName>
    <definedName name="_xlnm.Print_Area" localSheetId="13">'A.7.13'!$A$1:$H$28</definedName>
    <definedName name="_xlnm.Print_Area" localSheetId="14">'A.7.14'!$A$1:$P$54</definedName>
    <definedName name="_xlnm.Print_Area" localSheetId="15">'A.7.15'!$A$1:$J$66</definedName>
    <definedName name="_xlnm.Print_Area" localSheetId="16">'A.7.16'!$A$1:$H$34</definedName>
    <definedName name="_xlnm.Print_Area" localSheetId="2">'A.7.2'!$A$1:$N$31</definedName>
    <definedName name="_xlnm.Print_Area" localSheetId="3">'A.7.3'!$A$2:$N$30</definedName>
    <definedName name="_xlnm.Print_Area" localSheetId="4">'A.7.4'!$A$1:$L$17</definedName>
    <definedName name="_xlnm.Print_Area" localSheetId="5">'A.7.5'!$A$1:$O$19</definedName>
    <definedName name="_xlnm.Print_Area" localSheetId="6">'A.7.6'!$A$1:$M$24</definedName>
    <definedName name="_xlnm.Print_Area" localSheetId="7">'A.7.7'!$A$1:$O$18</definedName>
    <definedName name="_xlnm.Print_Area" localSheetId="8">'A.7.8'!$A$1:$R$33</definedName>
    <definedName name="_xlnm.Print_Area" localSheetId="9">'A.7.9'!$A$1:$W$33</definedName>
    <definedName name="_xlnm.Print_Area" localSheetId="0">Innhold!$A$1:$C$18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7" l="1"/>
  <c r="B9" i="45"/>
  <c r="B10" i="45"/>
  <c r="B11" i="45"/>
  <c r="B12" i="45"/>
  <c r="B13" i="45"/>
  <c r="B14" i="45"/>
  <c r="B16" i="45"/>
  <c r="B17" i="45"/>
  <c r="B18" i="45"/>
  <c r="B20" i="45"/>
  <c r="B21" i="45"/>
  <c r="H21" i="44"/>
  <c r="H17" i="44"/>
  <c r="H25" i="44" s="1"/>
  <c r="C10" i="44"/>
  <c r="C11" i="44"/>
  <c r="C12" i="44"/>
  <c r="C13" i="44"/>
  <c r="C14" i="44"/>
  <c r="C15" i="44"/>
  <c r="C16" i="44"/>
  <c r="C18" i="44"/>
  <c r="C19" i="44"/>
  <c r="C20" i="44"/>
  <c r="C22" i="44"/>
  <c r="C23" i="44"/>
  <c r="B11" i="44"/>
  <c r="B12" i="44"/>
  <c r="B13" i="44"/>
  <c r="B14" i="44"/>
  <c r="B15" i="44"/>
  <c r="D15" i="44" s="1"/>
  <c r="B16" i="44"/>
  <c r="D16" i="44" s="1"/>
  <c r="B18" i="44"/>
  <c r="B19" i="44"/>
  <c r="B20" i="44"/>
  <c r="D20" i="44" s="1"/>
  <c r="B22" i="44"/>
  <c r="B23" i="44"/>
  <c r="B10" i="44"/>
  <c r="K24" i="44"/>
  <c r="L24" i="44"/>
  <c r="L21" i="44"/>
  <c r="K17" i="44"/>
  <c r="L17" i="44"/>
  <c r="L25" i="44" s="1"/>
  <c r="P24" i="44"/>
  <c r="P21" i="44"/>
  <c r="O17" i="44"/>
  <c r="P17" i="44"/>
  <c r="U18" i="44"/>
  <c r="U19" i="44"/>
  <c r="U20" i="44"/>
  <c r="Q13" i="43"/>
  <c r="P25" i="44" l="1"/>
  <c r="D19" i="44"/>
  <c r="D18" i="44"/>
  <c r="D14" i="44"/>
  <c r="D13" i="44"/>
  <c r="D10" i="44"/>
  <c r="D12" i="44"/>
  <c r="D11" i="44"/>
  <c r="M14" i="44"/>
  <c r="B18" i="56" l="1"/>
  <c r="B17" i="56"/>
  <c r="B14" i="56"/>
  <c r="B13" i="56"/>
  <c r="B11" i="56"/>
  <c r="B10" i="56"/>
  <c r="B8" i="56"/>
  <c r="B7" i="56"/>
  <c r="B6" i="56"/>
  <c r="B5" i="56"/>
  <c r="B8" i="45"/>
  <c r="C15" i="45"/>
  <c r="D15" i="45"/>
  <c r="E15" i="45"/>
  <c r="F15" i="45"/>
  <c r="G15" i="45"/>
  <c r="H15" i="45"/>
  <c r="B23" i="59" l="1"/>
  <c r="C23" i="59"/>
  <c r="D23" i="59"/>
  <c r="I13" i="47"/>
  <c r="I18" i="47" s="1"/>
  <c r="D17" i="47"/>
  <c r="E17" i="47"/>
  <c r="F17" i="47"/>
  <c r="G17" i="47"/>
  <c r="H17" i="47"/>
  <c r="C17" i="47"/>
  <c r="D13" i="47"/>
  <c r="E13" i="47"/>
  <c r="F13" i="47"/>
  <c r="G13" i="47"/>
  <c r="H13" i="47"/>
  <c r="C13" i="47"/>
  <c r="D14" i="46"/>
  <c r="E14" i="46"/>
  <c r="F14" i="46"/>
  <c r="G14" i="46"/>
  <c r="H14" i="46"/>
  <c r="I14" i="46"/>
  <c r="J14" i="46"/>
  <c r="K14" i="46"/>
  <c r="L14" i="46"/>
  <c r="M14" i="46"/>
  <c r="O14" i="46"/>
  <c r="P14" i="46"/>
  <c r="Q14" i="46"/>
  <c r="C14" i="46"/>
  <c r="D10" i="46"/>
  <c r="E10" i="46"/>
  <c r="F10" i="46"/>
  <c r="G10" i="46"/>
  <c r="H10" i="46"/>
  <c r="I10" i="46"/>
  <c r="J10" i="46"/>
  <c r="K10" i="46"/>
  <c r="L10" i="46"/>
  <c r="M10" i="46"/>
  <c r="N10" i="46"/>
  <c r="O10" i="46"/>
  <c r="P10" i="46"/>
  <c r="Q10" i="46"/>
  <c r="C10" i="46"/>
  <c r="D22" i="45"/>
  <c r="E22" i="45"/>
  <c r="F22" i="45"/>
  <c r="G22" i="45"/>
  <c r="H22" i="45"/>
  <c r="I22" i="45"/>
  <c r="C22" i="45"/>
  <c r="D19" i="45"/>
  <c r="E19" i="45"/>
  <c r="F19" i="45"/>
  <c r="G19" i="45"/>
  <c r="H19" i="45"/>
  <c r="C19" i="45"/>
  <c r="I15" i="45"/>
  <c r="B15" i="45" s="1"/>
  <c r="D20" i="43"/>
  <c r="E20" i="43"/>
  <c r="F20" i="43"/>
  <c r="G20" i="43"/>
  <c r="H20" i="43"/>
  <c r="I20" i="43"/>
  <c r="J20" i="43"/>
  <c r="K20" i="43"/>
  <c r="L20" i="43"/>
  <c r="M20" i="43"/>
  <c r="N20" i="43"/>
  <c r="O20" i="43"/>
  <c r="P20" i="43"/>
  <c r="Q20" i="43"/>
  <c r="C20" i="43"/>
  <c r="D17" i="43"/>
  <c r="E17" i="43"/>
  <c r="F17" i="43"/>
  <c r="G17" i="43"/>
  <c r="H17" i="43"/>
  <c r="I17" i="43"/>
  <c r="J17" i="43"/>
  <c r="K17" i="43"/>
  <c r="L17" i="43"/>
  <c r="M17" i="43"/>
  <c r="N17" i="43"/>
  <c r="O17" i="43"/>
  <c r="P17" i="43"/>
  <c r="Q17" i="43"/>
  <c r="C17" i="43"/>
  <c r="D13" i="43"/>
  <c r="E13" i="43"/>
  <c r="F13" i="43"/>
  <c r="G13" i="43"/>
  <c r="H13" i="43"/>
  <c r="I13" i="43"/>
  <c r="J13" i="43"/>
  <c r="K13" i="43"/>
  <c r="L13" i="43"/>
  <c r="M13" i="43"/>
  <c r="N13" i="43"/>
  <c r="O13" i="43"/>
  <c r="P13" i="43"/>
  <c r="C13" i="43"/>
  <c r="B22" i="45" l="1"/>
  <c r="B19" i="45"/>
  <c r="I23" i="45"/>
  <c r="B20" i="43"/>
  <c r="B13" i="43"/>
  <c r="B17" i="43"/>
  <c r="B40" i="55"/>
  <c r="C12" i="50" l="1"/>
  <c r="D12" i="50"/>
  <c r="E12" i="50"/>
  <c r="F12" i="50"/>
  <c r="G12" i="50"/>
  <c r="H12" i="50"/>
  <c r="I12" i="50"/>
  <c r="D25" i="57"/>
  <c r="E25" i="57"/>
  <c r="G25" i="57"/>
  <c r="H25" i="57"/>
  <c r="B7" i="50"/>
  <c r="B8" i="50"/>
  <c r="B9" i="50"/>
  <c r="B10" i="50"/>
  <c r="B11" i="50"/>
  <c r="B6" i="50"/>
  <c r="C9" i="57"/>
  <c r="C10" i="57"/>
  <c r="C11" i="57"/>
  <c r="C12" i="57"/>
  <c r="C13" i="57"/>
  <c r="C14" i="57"/>
  <c r="C15" i="57"/>
  <c r="C16" i="57"/>
  <c r="C17" i="57"/>
  <c r="C18" i="57"/>
  <c r="C19" i="57"/>
  <c r="C20" i="57"/>
  <c r="C21" i="57"/>
  <c r="C22" i="57"/>
  <c r="B22" i="57" s="1"/>
  <c r="C23" i="57"/>
  <c r="C24" i="57"/>
  <c r="F9" i="57"/>
  <c r="F10" i="57"/>
  <c r="F11" i="57"/>
  <c r="F12" i="57"/>
  <c r="F13" i="57"/>
  <c r="F14" i="57"/>
  <c r="F15" i="57"/>
  <c r="F16" i="57"/>
  <c r="F17" i="57"/>
  <c r="F18" i="57"/>
  <c r="F20" i="57"/>
  <c r="F21" i="57"/>
  <c r="F23" i="57"/>
  <c r="F24" i="57"/>
  <c r="F8" i="57"/>
  <c r="B12" i="50" l="1"/>
  <c r="B16" i="57"/>
  <c r="B24" i="57"/>
  <c r="F25" i="57"/>
  <c r="B23" i="57"/>
  <c r="B15" i="57"/>
  <c r="B14" i="57"/>
  <c r="B21" i="57"/>
  <c r="B13" i="57"/>
  <c r="B20" i="57"/>
  <c r="B12" i="57"/>
  <c r="B19" i="57"/>
  <c r="B11" i="57"/>
  <c r="B18" i="57"/>
  <c r="B10" i="57"/>
  <c r="B8" i="57"/>
  <c r="B17" i="57"/>
  <c r="B9" i="57"/>
  <c r="C25" i="57"/>
  <c r="B25" i="57" l="1"/>
  <c r="B19" i="56"/>
  <c r="C19" i="56"/>
  <c r="B38" i="55" l="1"/>
  <c r="F17" i="44" l="1"/>
  <c r="B37" i="55" l="1"/>
  <c r="B16" i="47"/>
  <c r="B15" i="47"/>
  <c r="B14" i="47"/>
  <c r="B9" i="47"/>
  <c r="B10" i="47"/>
  <c r="B11" i="47"/>
  <c r="B12" i="47"/>
  <c r="K21" i="43"/>
  <c r="L21" i="43"/>
  <c r="M21" i="43"/>
  <c r="L15" i="46" l="1"/>
  <c r="K15" i="46"/>
  <c r="Q21" i="43"/>
  <c r="J21" i="43"/>
  <c r="G21" i="43"/>
  <c r="C21" i="43"/>
  <c r="P21" i="43"/>
  <c r="N21" i="43"/>
  <c r="E21" i="43"/>
  <c r="I21" i="43"/>
  <c r="F21" i="43"/>
  <c r="D21" i="43"/>
  <c r="H21" i="43"/>
  <c r="C5" i="56" l="1"/>
  <c r="B4" i="56" l="1"/>
  <c r="B16" i="56" l="1"/>
  <c r="B17" i="47" l="1"/>
  <c r="B36" i="55"/>
  <c r="B35" i="55"/>
  <c r="B32" i="55"/>
  <c r="B31" i="55"/>
  <c r="B30" i="55"/>
  <c r="B29" i="55"/>
  <c r="B28" i="55"/>
  <c r="B26" i="55"/>
  <c r="M25" i="55"/>
  <c r="B25" i="55" s="1"/>
  <c r="B24" i="55"/>
  <c r="B23" i="55"/>
  <c r="B22" i="55"/>
  <c r="B20" i="55"/>
  <c r="B19" i="55"/>
  <c r="B18" i="55"/>
  <c r="B17" i="55"/>
  <c r="B16" i="55"/>
  <c r="B14" i="55"/>
  <c r="B13" i="55"/>
  <c r="B12" i="55"/>
  <c r="B11" i="55"/>
  <c r="B10" i="55"/>
  <c r="C6" i="56" l="1"/>
  <c r="C16" i="56"/>
  <c r="C4" i="56"/>
  <c r="E12" i="44" l="1"/>
  <c r="E13" i="44"/>
  <c r="E14" i="44"/>
  <c r="E15" i="44"/>
  <c r="E10" i="44"/>
  <c r="E11" i="44"/>
  <c r="E16" i="44"/>
  <c r="C18" i="56"/>
  <c r="C17" i="56" l="1"/>
  <c r="C15" i="56"/>
  <c r="C14" i="56"/>
  <c r="C13" i="56"/>
  <c r="C12" i="56"/>
  <c r="C11" i="56"/>
  <c r="C10" i="56"/>
  <c r="C9" i="56"/>
  <c r="C8" i="56"/>
  <c r="C7" i="56"/>
  <c r="I10" i="44" l="1"/>
  <c r="I11" i="44"/>
  <c r="I12" i="44"/>
  <c r="I13" i="44"/>
  <c r="I14" i="44"/>
  <c r="I15" i="44"/>
  <c r="I16" i="44"/>
  <c r="B8" i="46" l="1"/>
  <c r="R24" i="44"/>
  <c r="R21" i="44"/>
  <c r="G17" i="44"/>
  <c r="C17" i="44" l="1"/>
  <c r="R25" i="44"/>
  <c r="S24" i="44" l="1"/>
  <c r="U23" i="44"/>
  <c r="U22" i="44"/>
  <c r="S21" i="44"/>
  <c r="E18" i="44" l="1"/>
  <c r="E20" i="44"/>
  <c r="E19" i="44"/>
  <c r="S25" i="44"/>
  <c r="U21" i="44"/>
  <c r="U24" i="44"/>
  <c r="U25" i="44" l="1"/>
  <c r="B7" i="46" l="1"/>
  <c r="B11" i="46"/>
  <c r="B13" i="46"/>
  <c r="B6" i="46"/>
  <c r="B9" i="46"/>
  <c r="I19" i="44" l="1"/>
  <c r="I18" i="44"/>
  <c r="M23" i="44"/>
  <c r="M22" i="44"/>
  <c r="M19" i="44"/>
  <c r="M18" i="44"/>
  <c r="M16" i="44"/>
  <c r="M15" i="44"/>
  <c r="M13" i="44"/>
  <c r="M12" i="44"/>
  <c r="M11" i="44"/>
  <c r="M10" i="44"/>
  <c r="Q18" i="44"/>
  <c r="Q19" i="44"/>
  <c r="Q11" i="44"/>
  <c r="Q12" i="44"/>
  <c r="Q13" i="44"/>
  <c r="Q14" i="44"/>
  <c r="Q15" i="44"/>
  <c r="Q16" i="44"/>
  <c r="Q10" i="44"/>
  <c r="B15" i="56" l="1"/>
  <c r="B12" i="56"/>
  <c r="B9" i="56"/>
  <c r="F21" i="44"/>
  <c r="J17" i="44"/>
  <c r="O24" i="44"/>
  <c r="J24" i="44"/>
  <c r="G24" i="44"/>
  <c r="C24" i="44" s="1"/>
  <c r="O21" i="44"/>
  <c r="N21" i="44"/>
  <c r="K21" i="44"/>
  <c r="K25" i="44" s="1"/>
  <c r="J21" i="44"/>
  <c r="G21" i="44"/>
  <c r="N17" i="44"/>
  <c r="C21" i="44" l="1"/>
  <c r="G25" i="44"/>
  <c r="C25" i="44"/>
  <c r="B21" i="44"/>
  <c r="D21" i="44" s="1"/>
  <c r="B17" i="44"/>
  <c r="D17" i="44" s="1"/>
  <c r="B13" i="47"/>
  <c r="M17" i="44"/>
  <c r="J25" i="44"/>
  <c r="O25" i="44"/>
  <c r="F23" i="45"/>
  <c r="M24" i="44"/>
  <c r="Q21" i="44"/>
  <c r="E23" i="45"/>
  <c r="B10" i="46"/>
  <c r="I21" i="44"/>
  <c r="M21" i="44"/>
  <c r="C23" i="45"/>
  <c r="Q17" i="44"/>
  <c r="G23" i="45"/>
  <c r="H23" i="45"/>
  <c r="D23" i="45"/>
  <c r="B23" i="45" l="1"/>
  <c r="E21" i="44"/>
  <c r="E17" i="44"/>
  <c r="M25" i="44"/>
  <c r="I17" i="44" l="1"/>
  <c r="I23" i="44" l="1"/>
  <c r="I22" i="44"/>
  <c r="F24" i="44"/>
  <c r="F25" i="44" l="1"/>
  <c r="I24" i="44"/>
  <c r="I25" i="44" l="1"/>
  <c r="Q22" i="44"/>
  <c r="Q23" i="44"/>
  <c r="N24" i="44"/>
  <c r="B24" i="44" s="1"/>
  <c r="B25" i="44" s="1"/>
  <c r="E24" i="44" l="1"/>
  <c r="E22" i="44"/>
  <c r="D22" i="44"/>
  <c r="E23" i="44"/>
  <c r="D23" i="44"/>
  <c r="Q24" i="44"/>
  <c r="N25" i="44"/>
  <c r="D24" i="44" l="1"/>
  <c r="D25" i="44" s="1"/>
  <c r="E25" i="44"/>
  <c r="Q25" i="44"/>
  <c r="Q15" i="46" l="1"/>
  <c r="J15" i="46"/>
  <c r="B12" i="46"/>
  <c r="P15" i="46"/>
  <c r="M15" i="46"/>
  <c r="G15" i="46"/>
  <c r="E15" i="46"/>
  <c r="I15" i="46"/>
  <c r="O15" i="46"/>
  <c r="H15" i="46"/>
  <c r="F15" i="46"/>
  <c r="D15" i="46"/>
  <c r="C15" i="46"/>
  <c r="B15" i="46" l="1"/>
  <c r="B14" i="46"/>
  <c r="E18" i="47"/>
  <c r="H18" i="47"/>
  <c r="G18" i="47"/>
  <c r="C18" i="47"/>
  <c r="F18" i="47"/>
  <c r="D18" i="47"/>
  <c r="B18" i="47" l="1"/>
  <c r="O21" i="43" l="1"/>
  <c r="B21" i="43" s="1"/>
</calcChain>
</file>

<file path=xl/sharedStrings.xml><?xml version="1.0" encoding="utf-8"?>
<sst xmlns="http://schemas.openxmlformats.org/spreadsheetml/2006/main" count="899" uniqueCount="331">
  <si>
    <t>A.7 FoU-statistikk. Universitets- og høgskolesektoren 2021.</t>
  </si>
  <si>
    <t>Nummer</t>
  </si>
  <si>
    <t>Navn</t>
  </si>
  <si>
    <t>Merknad</t>
  </si>
  <si>
    <t>A.7.1</t>
  </si>
  <si>
    <t>A.7.2</t>
  </si>
  <si>
    <t>A.7.3</t>
  </si>
  <si>
    <t>A.7.4</t>
  </si>
  <si>
    <t>A.7.5</t>
  </si>
  <si>
    <t>A.7.6</t>
  </si>
  <si>
    <t>A.7.7</t>
  </si>
  <si>
    <t>A.7.8</t>
  </si>
  <si>
    <t>A.7.9</t>
  </si>
  <si>
    <t>A.7.10</t>
  </si>
  <si>
    <t>A.7.11</t>
  </si>
  <si>
    <t>A.7.12</t>
  </si>
  <si>
    <t>A.7.13</t>
  </si>
  <si>
    <t>A.7.14</t>
  </si>
  <si>
    <t>A.7.15</t>
  </si>
  <si>
    <t>A.7.16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</si>
  <si>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</si>
  <si>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</si>
  <si>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</si>
  <si>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</si>
  <si>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</si>
  <si>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</si>
  <si>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</si>
  <si>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</si>
  <si>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Sist oppdatert 02.06.2023</t>
  </si>
  <si>
    <t>Tabell A.7.1</t>
  </si>
  <si>
    <t>Totale FoU-utgifter i universitets- og høgskolesektoren, inkludert  helseforetak med universitetstypefunksjon, etter lærested og utgiftstype i 2021. Mill. kr.</t>
  </si>
  <si>
    <t>Driftsutgifter</t>
  </si>
  <si>
    <t>Kapitalutgifter</t>
  </si>
  <si>
    <t>Totalt</t>
  </si>
  <si>
    <t xml:space="preserve">Lønn og </t>
  </si>
  <si>
    <t>Andre</t>
  </si>
  <si>
    <t xml:space="preserve">Bygg og </t>
  </si>
  <si>
    <t>Utstyr og</t>
  </si>
  <si>
    <t>Lærested</t>
  </si>
  <si>
    <t>sosiale  utgifter</t>
  </si>
  <si>
    <t>driftsutgifter</t>
  </si>
  <si>
    <t>anlegg</t>
  </si>
  <si>
    <t>instrumenter</t>
  </si>
  <si>
    <t>Norges teknisk-naturvitenskapelige universitet</t>
  </si>
  <si>
    <t>Universitetet i Oslo</t>
  </si>
  <si>
    <t>Universitetet i Bergen</t>
  </si>
  <si>
    <t>Universitetet i Tromsø - Norges arktiske universitet</t>
  </si>
  <si>
    <t>Norges miljø- og biovitenskapelige universitet</t>
  </si>
  <si>
    <t>OsloMet - Storbyuniversitet</t>
  </si>
  <si>
    <t>Universitetet i Stavanger</t>
  </si>
  <si>
    <t>Høgskulen på Vestlandet</t>
  </si>
  <si>
    <t>Universitetet i Sørøst-Norge</t>
  </si>
  <si>
    <t>Universitetet i Agder</t>
  </si>
  <si>
    <t>Nord universitet</t>
  </si>
  <si>
    <t>Handelshøyskolen BI</t>
  </si>
  <si>
    <t>Høgskolen i Innlandet</t>
  </si>
  <si>
    <t>Norges handelshøyskole</t>
  </si>
  <si>
    <t>VID vitenskapelige høgskole</t>
  </si>
  <si>
    <r>
      <t>Øvrige læresteder</t>
    </r>
    <r>
      <rPr>
        <vertAlign val="superscript"/>
        <sz val="10"/>
        <rFont val="Arial"/>
        <family val="2"/>
      </rPr>
      <t>1</t>
    </r>
  </si>
  <si>
    <t>Helseforetak med universitetssykehusfunksjon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</si>
  <si>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Kriminalomsorgens høgskole og utdanningssenter KRUS, Høgskulen i Volda, Høgskolen i Østfold og Samisk høgskole/Sámi allaskuvla.</t>
    </r>
  </si>
  <si>
    <t>Kilde: SSB, FoU-statistikk</t>
  </si>
  <si>
    <t>Tabell A.7.2</t>
  </si>
  <si>
    <t>Totale FoU-utgifter i universitets- og høgskolesektoren, inkludert helseforetak med universitetssykehusfunksjon, etter finansieringskilde og lærested i 2021. Mill. kr.</t>
  </si>
  <si>
    <t>Grunnbudsjett</t>
  </si>
  <si>
    <t>Andre kilder</t>
  </si>
  <si>
    <t>Prosent</t>
  </si>
  <si>
    <t>Næringslivet</t>
  </si>
  <si>
    <t>Norges</t>
  </si>
  <si>
    <t>Dep. mv.</t>
  </si>
  <si>
    <t>EU</t>
  </si>
  <si>
    <t>Grunn-</t>
  </si>
  <si>
    <t>Annen</t>
  </si>
  <si>
    <t>forskningsråd</t>
  </si>
  <si>
    <t xml:space="preserve">nasjonale </t>
  </si>
  <si>
    <t>utenlandske</t>
  </si>
  <si>
    <t>budsjett</t>
  </si>
  <si>
    <t>finansiering</t>
  </si>
  <si>
    <r>
      <t>kilder</t>
    </r>
    <r>
      <rPr>
        <vertAlign val="superscript"/>
        <sz val="11"/>
        <rFont val="Arial"/>
        <family val="2"/>
      </rPr>
      <t>1</t>
    </r>
  </si>
  <si>
    <t>kilder</t>
  </si>
  <si>
    <t>OsloMet - Storbyuniversitetet</t>
  </si>
  <si>
    <r>
      <t>Øvrige læresteder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</si>
  <si>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private fond, gaver og egne inntekter (ved private læresteder ble egne inntekter tidligere kategorisert som grunnbudsjett).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</si>
  <si>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Kriminalomsorgens høgskole og utdanningssenter KRUS, Høgskulen i Volda, Høgskolen i Østfold og Samisk høgskole/Sámi allaskuvla.</t>
    </r>
  </si>
  <si>
    <t>Tabell A.7.3</t>
  </si>
  <si>
    <t>Driftsutgifter til FoU i universitets- og høgskolesektoren, inkludert helseforetak med universitetssykehusfunksjon, etter finansieringskilde og lærested i 2021. Mill. kr.</t>
  </si>
  <si>
    <t>nasjonale</t>
  </si>
  <si>
    <t>Tabell A.7.4</t>
  </si>
  <si>
    <t>Driftsutgifter til FoU i universitets- og høgskolesektoren, inkludert helseforetak med universitetssykehusfunksjon, etter lærested og fagområde i 2021. Mill. kr.</t>
  </si>
  <si>
    <t>Fagområde</t>
  </si>
  <si>
    <t>Norges teknisk-naturviten-skapelige universitet</t>
  </si>
  <si>
    <r>
      <t>Universitetet i Bergen</t>
    </r>
    <r>
      <rPr>
        <vertAlign val="superscript"/>
        <sz val="11"/>
        <rFont val="Arial"/>
        <family val="2"/>
      </rPr>
      <t>1</t>
    </r>
  </si>
  <si>
    <t>UiT Norges arktiske universitet</t>
  </si>
  <si>
    <t>Norges miljø- og bioviten-
skapelige universitet</t>
  </si>
  <si>
    <r>
      <t>Øvrige læresteder</t>
    </r>
    <r>
      <rPr>
        <vertAlign val="superscript"/>
        <sz val="11"/>
        <rFont val="Arial"/>
        <family val="2"/>
      </rPr>
      <t>2</t>
    </r>
  </si>
  <si>
    <t>Helseforetak med universitets-sykehus-funksjon</t>
  </si>
  <si>
    <t>Humaniora og kunstfag</t>
  </si>
  <si>
    <t>Samfunnsvitenskap</t>
  </si>
  <si>
    <t>Matematikk og naturvitenskap</t>
  </si>
  <si>
    <t>Teknologi</t>
  </si>
  <si>
    <t>Medisin og helsefag</t>
  </si>
  <si>
    <t>Landbruks-, fiskerifag og veterinærmedisin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</si>
  <si>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Ved UiB inngår teknologi i matematikk og naturvitenskap.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</si>
  <si>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Omfatter OsloMet - Storbyuniversitetet, Universitetet i Stavanger, Universitetet i Agder, Nord universitet, Norges handelshøyskole, Handelshøyskolen BI, Norges idrettshøgskole, Norges musikkhøgskole, Arkitektur- og designhøgskolen i Oslo, Det teologiske Menighetsfakultet, NLA Høgskolen, Høgskolen i Molde - vitenskapelig høgskole i logistikk, Universitetssenteret på Svalbard, Politihøgskolen, Kunsthøgskolen i Oslo, Dronning Mauds Minne Høgskole, Forsvarets høgskole, Høyskolen Kristiania, Lovisenberg diakonale høgskole, VID vitenskapelige høgskole, Kriminalomsorgens høgskole og utdanningssenter KRUS, Høgskolen i Innlandet, Høgskulen på Vestlandet, Høgskulen i Volda, Høgskolen i Østfold og Samisk høgskole/Sámi allaskuvla.</t>
    </r>
  </si>
  <si>
    <t>Tabell A.7.5</t>
  </si>
  <si>
    <t xml:space="preserve">Totale FoU-utgifter i universitets- og høgskolesektoren, inkludert helseforetak med universitetssykehusfunksjon, etter finansieringskilde og fagområde i 2021. Mill. kr.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</si>
  <si>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også egne inntekter ved private læresteder (tidligere kategorisert som privat grunnbudsjett).</t>
    </r>
  </si>
  <si>
    <t>Tabell A.7.6</t>
  </si>
  <si>
    <t xml:space="preserve">FoU-utgifter til drift og vitenskapelig utstyr i universitets- og høgskolesektoren, </t>
  </si>
  <si>
    <t>inkludert helseforetak med universitetssykehusfunksjon, etter finansieringskilde og fagområde i 2021. Mill. kr.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</si>
  <si>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også egne inntekter ved private læresteder (tidligere kategorisert som grunnbudsjett).</t>
    </r>
  </si>
  <si>
    <t>Tabell A.7.7</t>
  </si>
  <si>
    <t xml:space="preserve">Driftsutgifter til FoU i universitets- og høgskolesektoren, inkludert helseforetak med universitetssykehusfunksjon, etter finansieringskilde og fagområde i 2021. Mill. kr. </t>
  </si>
  <si>
    <t>1 Omfatter private fond, gaver og egne inntekter (ved private læresteder ble egne inntekter tidligere kategorisert som grunnbudsjett).</t>
  </si>
  <si>
    <t>Sist oppdatert 10.05.2023</t>
  </si>
  <si>
    <t>Tabell A.7.8</t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</si>
  <si>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høgskolesektoren, inkludert helseforetak med universitetssykehusfunksjon, etter lærested og stilling i 2021.</t>
    </r>
  </si>
  <si>
    <t>Stilling</t>
  </si>
  <si>
    <r>
      <t>Universitetet i Bergen</t>
    </r>
    <r>
      <rPr>
        <vertAlign val="superscript"/>
        <sz val="11"/>
        <rFont val="Arial"/>
        <family val="2"/>
      </rPr>
      <t>2</t>
    </r>
  </si>
  <si>
    <t>UiT 
Norges arktiske universitet</t>
  </si>
  <si>
    <t>Norges miljø- og bioviten-skapelige universitet</t>
  </si>
  <si>
    <t>Universitetet 
i Stavanger</t>
  </si>
  <si>
    <r>
      <t>Handels-høyskolen BI</t>
    </r>
    <r>
      <rPr>
        <vertAlign val="superscript"/>
        <sz val="11"/>
        <rFont val="Arial"/>
        <family val="2"/>
      </rPr>
      <t>3</t>
    </r>
  </si>
  <si>
    <r>
      <t>NHH Norges Handels-høyskole</t>
    </r>
    <r>
      <rPr>
        <vertAlign val="superscript"/>
        <sz val="11"/>
        <rFont val="Arial"/>
        <family val="2"/>
      </rPr>
      <t>4</t>
    </r>
  </si>
  <si>
    <r>
      <t>Andre</t>
    </r>
    <r>
      <rPr>
        <vertAlign val="superscript"/>
        <sz val="11"/>
        <rFont val="Arial"/>
        <family val="2"/>
      </rPr>
      <t>5</t>
    </r>
  </si>
  <si>
    <r>
      <t>Statlige høgskoler</t>
    </r>
    <r>
      <rPr>
        <vertAlign val="superscript"/>
        <sz val="11"/>
        <rFont val="Arial"/>
        <family val="2"/>
      </rPr>
      <t>6</t>
    </r>
  </si>
  <si>
    <t>Professor I</t>
  </si>
  <si>
    <t>Leder</t>
  </si>
  <si>
    <t>Dosent</t>
  </si>
  <si>
    <t>Førsteamanuensis</t>
  </si>
  <si>
    <t>Amanuensis</t>
  </si>
  <si>
    <t>Førstelektor</t>
  </si>
  <si>
    <t>Univ./høgskolelektor m.fl.</t>
  </si>
  <si>
    <t xml:space="preserve">Sum fast personale </t>
  </si>
  <si>
    <t>Post.doc.</t>
  </si>
  <si>
    <t>Forskere</t>
  </si>
  <si>
    <r>
      <t>Leger ved univ.sykehus</t>
    </r>
    <r>
      <rPr>
        <vertAlign val="superscript"/>
        <sz val="10"/>
        <rFont val="Arial"/>
        <family val="2"/>
      </rPr>
      <t>7</t>
    </r>
  </si>
  <si>
    <t>Sum annet personale</t>
  </si>
  <si>
    <t>Stipendiat</t>
  </si>
  <si>
    <t>Vit.ass.</t>
  </si>
  <si>
    <t>Sum rekrutteringspersonale</t>
  </si>
  <si>
    <r>
      <t>Totalt</t>
    </r>
    <r>
      <rPr>
        <b/>
        <vertAlign val="superscript"/>
        <sz val="10"/>
        <rFont val="Arial"/>
        <family val="2"/>
      </rPr>
      <t>5</t>
    </r>
  </si>
  <si>
    <r>
      <rPr>
        <sz val="11"/>
        <rFont val="Calibri"/>
        <family val="2"/>
      </rPr>
      <t>¹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Omfatter ikke høgskolelærere.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</si>
  <si>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Dosent er slått sammen med professor.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</si>
  <si>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Vit.ass er slått sammen med stipendiat.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</si>
  <si>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Amanuensis er slått sammen med univ./høgskolelektor m.fl.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</si>
  <si>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VID vitenskapelige høgskole og Kriminalomsorgens høgskole og utdanningssenter KRUS.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</si>
  <si>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Omfatter Høgskolen i Innlandet, Høgskulen på Vestlandet, Høgskulen i Volda, Høgskolen i Østfold og Samisk høgskole/Sámi allaskuvla.</t>
    </r>
  </si>
  <si>
    <r>
      <t>4</t>
    </r>
    <r>
      <rPr>
        <sz val="8"/>
        <rFont val="Arial"/>
        <family val="2"/>
      </rPr>
      <t xml:space="preserve"> Inkluderer også psykologer. Av leger og psykologer som deltok i FoU, var 204 professor II.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</si>
  <si>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Omfatter ikke professor II med hovedstilling utenfor universitets- og høgskolesektoren og helseforetak med universitetssykehusfunksjoner. Disse utgjorde til sammen 848 personer.</t>
    </r>
  </si>
  <si>
    <t>Kilde: SSB, Forskerpersonale</t>
  </si>
  <si>
    <t>Tabell A.7.9</t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</si>
  <si>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høgskolesektoren, inkludert helseforetak med universitetssykehusfunksjon, etter institusjonstype og stilling i 2021. </t>
    </r>
  </si>
  <si>
    <t>Totalt og kvinner.</t>
  </si>
  <si>
    <t>Universiteter</t>
  </si>
  <si>
    <t>Vitenskapelige høgskoler</t>
  </si>
  <si>
    <r>
      <t>Statlige høgskoler</t>
    </r>
    <r>
      <rPr>
        <vertAlign val="superscript"/>
        <sz val="11"/>
        <rFont val="Arial"/>
        <family val="2"/>
      </rPr>
      <t>3</t>
    </r>
  </si>
  <si>
    <t>Helseforetak med 
universitetssykehusfunksjon</t>
  </si>
  <si>
    <r>
      <t xml:space="preserve"> m.fl.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</si>
  <si>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Kvinner</t>
  </si>
  <si>
    <t>Menn</t>
  </si>
  <si>
    <t>Kvinneandel</t>
  </si>
  <si>
    <r>
      <t>Leger ved univ.sykehus</t>
    </r>
    <r>
      <rPr>
        <vertAlign val="superscript"/>
        <sz val="10"/>
        <rFont val="Arial"/>
        <family val="2"/>
      </rPr>
      <t>4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</si>
  <si>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VID vitenskapelige høgskole og Kriminalomsorgens høgskole og utdanningssenter KRUS.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</si>
  <si>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Omfatter Høgskolen i Innlandet, Høgskulen på Vestlandet, Høgskulen i Volda, Høgskolen i Østfold og Samisk høgskole/Sámi allaskuvla.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</si>
  <si>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Omfatter ikke professor II med hovedstilling utenfor universitets- og høgskolesektoren og helseforetak med universitetssykehusfunksjoner. Disse utgjorde til sammen 848 personer.</t>
    </r>
  </si>
  <si>
    <t>Tabell A.7.10</t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</si>
  <si>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høgskolesektoren, inkludert helseforetak med universitetssykehusfunksjon, etter fagområde og stilling i 2021.</t>
    </r>
  </si>
  <si>
    <t xml:space="preserve">Humaniora
</t>
  </si>
  <si>
    <t xml:space="preserve">Samfunns-
</t>
  </si>
  <si>
    <t>Matematikk</t>
  </si>
  <si>
    <t>Medisin</t>
  </si>
  <si>
    <t>Landbruks-,</t>
  </si>
  <si>
    <r>
      <t>Bibliotek</t>
    </r>
    <r>
      <rPr>
        <vertAlign val="superscript"/>
        <sz val="11"/>
        <rFont val="Arial"/>
        <family val="2"/>
      </rPr>
      <t>3</t>
    </r>
  </si>
  <si>
    <t>og kunstfag</t>
  </si>
  <si>
    <t>vitenskap</t>
  </si>
  <si>
    <t>og natur-</t>
  </si>
  <si>
    <r>
      <t>og helsefag</t>
    </r>
    <r>
      <rPr>
        <vertAlign val="superscript"/>
        <sz val="11"/>
        <rFont val="Arial"/>
        <family val="2"/>
      </rPr>
      <t>2</t>
    </r>
  </si>
  <si>
    <t>fiskerifag og</t>
  </si>
  <si>
    <t xml:space="preserve">vet.medisin </t>
  </si>
  <si>
    <r>
      <t>1</t>
    </r>
    <r>
      <rPr>
        <sz val="8"/>
        <rFont val="Arial"/>
        <family val="2"/>
      </rPr>
      <t xml:space="preserve"> Omfatter ikke høgskolelærere.</t>
    </r>
  </si>
  <si>
    <r>
      <t>2</t>
    </r>
    <r>
      <rPr>
        <sz val="8"/>
        <rFont val="Arial"/>
        <family val="2"/>
      </rPr>
      <t xml:space="preserve"> Inkluderer personale som deltok i FoU ved universitetssykehus. Disse utgjorde til sammen 4 232 personer, se også tabell A.7.8.</t>
    </r>
  </si>
  <si>
    <r>
      <t>3</t>
    </r>
    <r>
      <rPr>
        <sz val="8"/>
        <rFont val="Arial"/>
        <family val="2"/>
      </rPr>
      <t xml:space="preserve"> Ledere er slått sammen med samfunnsvitenskap.</t>
    </r>
  </si>
  <si>
    <t xml:space="preserve"> </t>
  </si>
  <si>
    <t>Tabell A.7.11</t>
  </si>
  <si>
    <t>Rekrutteringspersonale i universitets- og høgskolesektoren, inkludert helseforetak med universitetssykehusfunksjon, etter lærested og stilling i 2021.</t>
  </si>
  <si>
    <t>Handels-høyskolen BI</t>
  </si>
  <si>
    <t>NHH Norges Handels-høyskole</t>
  </si>
  <si>
    <r>
      <t>Andre</t>
    </r>
    <r>
      <rPr>
        <vertAlign val="superscript"/>
        <sz val="11"/>
        <rFont val="Arial"/>
        <family val="2"/>
      </rPr>
      <t>1</t>
    </r>
  </si>
  <si>
    <r>
      <t>Statlige høgskoler</t>
    </r>
    <r>
      <rPr>
        <vertAlign val="superscript"/>
        <sz val="11"/>
        <rFont val="Arial"/>
        <family val="2"/>
      </rPr>
      <t>2</t>
    </r>
  </si>
  <si>
    <t>Universitets- og høgskolestipendiat</t>
  </si>
  <si>
    <t>Forskningsrådsstipendiat</t>
  </si>
  <si>
    <t>Helseforetaksstipendiat</t>
  </si>
  <si>
    <t>Andre stipendiater</t>
  </si>
  <si>
    <t>Sum stipendiater</t>
  </si>
  <si>
    <t>Universitets- og høgskolevit.ass.</t>
  </si>
  <si>
    <t>Forskningsrådsvit.ass.</t>
  </si>
  <si>
    <t>Andre vitenskapelige assistenter</t>
  </si>
  <si>
    <t>Sum vitenskapelige assistenter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</si>
  <si>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VID vitenskapelige høgskole og Kriminalomsorgens høgskole og utdanningssenter KRUS.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</si>
  <si>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Høgskolen i Innlandet, Høgskulen på Vestlandet, Høgskulen i Volda, Høgskolen i Østfold og Samisk høgskole/Sámi allaskuvla.</t>
    </r>
  </si>
  <si>
    <t>Tabell A.7.12</t>
  </si>
  <si>
    <t xml:space="preserve">Rekrutteringspersonale i universitets- og høgskolesektoren, </t>
  </si>
  <si>
    <t>inkludert helseforetak med universitetssykehusfunksjon, etter fagområde og stilling i 2021.</t>
  </si>
  <si>
    <t>Humaniora</t>
  </si>
  <si>
    <t>Bibliotek</t>
  </si>
  <si>
    <t>og helse-</t>
  </si>
  <si>
    <r>
      <t>fag</t>
    </r>
    <r>
      <rPr>
        <vertAlign val="superscript"/>
        <sz val="11"/>
        <rFont val="Arial"/>
        <family val="2"/>
      </rPr>
      <t>1</t>
    </r>
  </si>
  <si>
    <r>
      <t>vet.medisin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</si>
  <si>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r>
      <rPr>
        <sz val="11"/>
        <rFont val="Calibri"/>
        <family val="2"/>
      </rPr>
      <t>¹</t>
    </r>
    <r>
      <rPr>
        <sz val="8"/>
        <rFont val="Arial"/>
        <family val="2"/>
      </rPr>
      <t xml:space="preserve"> Inkluderer rekrutteringspersonale ved universitetssykehus. Disse utgjorde til sammen 523 personer, se tabell A.7.11.</t>
    </r>
  </si>
  <si>
    <r>
      <rPr>
        <vertAlign val="superscript"/>
        <sz val="11"/>
        <rFont val="Calibri"/>
        <family val="2"/>
      </rPr>
      <t>2</t>
    </r>
    <r>
      <rPr>
        <sz val="8"/>
        <rFont val="Arial"/>
        <family val="2"/>
      </rPr>
      <t xml:space="preserve"> Forskningsrådvit.ass er slått sammen med matematikk og naturvitenskap.</t>
    </r>
  </si>
  <si>
    <t>Tabell A.7.13</t>
  </si>
  <si>
    <t>FoU-årsverk i universitets- og høgskolesektoren, inkludert helseforetak med universitetssykehusfunksjon, etter lærested og type årsverk i 2021.</t>
  </si>
  <si>
    <t>Totalt antall FoU-årsverk</t>
  </si>
  <si>
    <t>FoU-årsverk utført av forskerpersonale</t>
  </si>
  <si>
    <t>FoU-årsverk utført av annet personale</t>
  </si>
  <si>
    <t>Norges Handelshøyskole</t>
  </si>
  <si>
    <t>VID vitenskapelig høgskole</t>
  </si>
  <si>
    <r>
      <t>Andre læresteder</t>
    </r>
    <r>
      <rPr>
        <vertAlign val="superscript"/>
        <sz val="10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</si>
  <si>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Arkitektur- og designhøgskolen i Oslo, Det teologiske menighetsfakultet, Dronning Mauds Minne Høgskole, Forsvarets høgskole, Høgskolen i Molde, Høyskolen Kristiania, Kunsthøgskolen i Oslo, Lovisenberg diakonale høgskole, NLA Høgskolen, Norges idrettshøgskole, Norges musikkhøgskole, Politihøgskolen, Universitetssenteret på Svalbard, Høgskulen i Volda, Høgskolen i Østfold og Samisk høgskole/Sámi allaskuvla og Kriminalomsorgens høgskole og utdanningssenter (KRUS).</t>
    </r>
  </si>
  <si>
    <t>Tabell A.7.14</t>
  </si>
  <si>
    <t>Totale FoU-utgifter i universitets- og høgskolesektoren, inkludert helseforetak med universitetssykehusfunksjon, etter lærested 1970–2021. Mill. kr. Løpende priser.</t>
  </si>
  <si>
    <t>Universitetet</t>
  </si>
  <si>
    <t>Nord</t>
  </si>
  <si>
    <r>
      <t>Andre</t>
    </r>
    <r>
      <rPr>
        <sz val="11"/>
        <rFont val="Calibri"/>
        <family val="2"/>
      </rPr>
      <t>²</t>
    </r>
  </si>
  <si>
    <t>Statlige</t>
  </si>
  <si>
    <t>Helseforetak</t>
  </si>
  <si>
    <t xml:space="preserve"> teknisk-</t>
  </si>
  <si>
    <t>miljø- og</t>
  </si>
  <si>
    <r>
      <t>i Stavanger</t>
    </r>
    <r>
      <rPr>
        <sz val="11"/>
        <rFont val="Calibri"/>
        <family val="2"/>
      </rPr>
      <t>¹</t>
    </r>
  </si>
  <si>
    <r>
      <t>i Agder</t>
    </r>
    <r>
      <rPr>
        <sz val="11"/>
        <rFont val="Calibri"/>
        <family val="2"/>
      </rPr>
      <t>¹</t>
    </r>
  </si>
  <si>
    <r>
      <t>universitet</t>
    </r>
    <r>
      <rPr>
        <sz val="11"/>
        <rFont val="Calibri"/>
        <family val="2"/>
      </rPr>
      <t>¹</t>
    </r>
  </si>
  <si>
    <t>Handels-</t>
  </si>
  <si>
    <t>veterinær-</t>
  </si>
  <si>
    <r>
      <t>høgskoler</t>
    </r>
    <r>
      <rPr>
        <sz val="11"/>
        <rFont val="Calibri"/>
        <family val="2"/>
      </rPr>
      <t>³</t>
    </r>
  </si>
  <si>
    <t>med</t>
  </si>
  <si>
    <t>naturviten-</t>
  </si>
  <si>
    <t>bioviten-</t>
  </si>
  <si>
    <t>høyskole</t>
  </si>
  <si>
    <t>høgskole</t>
  </si>
  <si>
    <t>universitets-</t>
  </si>
  <si>
    <t xml:space="preserve">skapelige </t>
  </si>
  <si>
    <t>skapelige</t>
  </si>
  <si>
    <t>sykehus-</t>
  </si>
  <si>
    <t>År</t>
  </si>
  <si>
    <t>universitet</t>
  </si>
  <si>
    <r>
      <t>universitet</t>
    </r>
    <r>
      <rPr>
        <vertAlign val="superscript"/>
        <sz val="11"/>
        <rFont val="Arial"/>
        <family val="2"/>
      </rPr>
      <t>5</t>
    </r>
  </si>
  <si>
    <t>funksjon</t>
  </si>
  <si>
    <r>
      <t xml:space="preserve">2009 </t>
    </r>
    <r>
      <rPr>
        <vertAlign val="superscript"/>
        <sz val="10"/>
        <rFont val="Arial"/>
        <family val="2"/>
      </rPr>
      <t>4</t>
    </r>
  </si>
  <si>
    <r>
      <t xml:space="preserve">2017 </t>
    </r>
    <r>
      <rPr>
        <vertAlign val="superscript"/>
        <sz val="10"/>
        <rFont val="Arial"/>
        <family val="2"/>
      </rPr>
      <t>6</t>
    </r>
  </si>
  <si>
    <r>
      <t xml:space="preserve">2019 </t>
    </r>
    <r>
      <rPr>
        <vertAlign val="superscript"/>
        <sz val="10"/>
        <rFont val="Arial"/>
        <family val="2"/>
      </rPr>
      <t>7</t>
    </r>
  </si>
  <si>
    <t>¹ Høgskolene i Stavanger, Agder og Bodø har fått universitetsstatus, og kategoriseres slik i FoU-statistikken f.o.m. hhv. 2005, 2009 og 2011.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</si>
  <si>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for 2021 OsloMet - Storbyuniversitetet, Universitetet i Sørøst-Norge, Arkitektur- og designhøgskolen i Oslo, Det teologiske menighetsfakultet, Dronning Mauds Minne Høgskole,</t>
    </r>
  </si>
  <si>
    <t xml:space="preserve">  Forsvarets høgskole, Høgskolen i Molde, Høyskolen Kristiania, Kunsthøgskolen i Oslo, Lovisenberg diakonale høgskole, NLA Høgskolen, Norges idrettshøgskole, Handelshøyskolen BI,</t>
  </si>
  <si>
    <t xml:space="preserve"> Norges musikkhøgskole, Politihøgskolen, Universitetssenteret på Svalbard, VID vitenskapelige høgskole og Kriminalomsorgens høgskole og utdanningssenter KRUS.</t>
  </si>
  <si>
    <t>³ Omfatter regionale høgskoler frem til og med 1993, deretter statlige høgskoler fra og med 1995 (for 2019: Høgskolen i Innlandet,</t>
  </si>
  <si>
    <t xml:space="preserve"> Høgskulen på Vestlandet, Høgskulen i Volda, Høgskolen i Østfold og Samisk høgskole/Sámi allaskuvla.)</t>
  </si>
  <si>
    <t>⁴ UNI Research er i 2009 flyttet fra Universitetet i Bergen til instituttsektoren.</t>
  </si>
  <si>
    <t>⁵ Norges veterinærhøgskole ble innlemmet i NMBU fra og med 2014.</t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</si>
  <si>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Flere høgskoler har fusjonert med universiteter mellom 2015 og 2017.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</si>
  <si>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Høgskolen i Oslo og Akershus og Høgskolen i Sørøst-Norge fikk universitetsstatus og ble til hhv. OsloMet - storbyuniversitetet og Universitetet i Sørøst-Norge i 2018. </t>
    </r>
  </si>
  <si>
    <t>Tabell A.7.15</t>
  </si>
  <si>
    <t>FoU-utgifter i universitets- og høgskolesektoren per innbygger i utvalgte land i 2010 og 2020.</t>
  </si>
  <si>
    <r>
      <t>NOK i faste 2015-priser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og prosentandel av total FoU.</t>
    </r>
  </si>
  <si>
    <t>Land</t>
  </si>
  <si>
    <t>FoU-utgifter per innbygger</t>
  </si>
  <si>
    <t>Prosentandel av total FoU</t>
  </si>
  <si>
    <r>
      <t>Argentina</t>
    </r>
    <r>
      <rPr>
        <vertAlign val="superscript"/>
        <sz val="10"/>
        <rFont val="Arial"/>
        <family val="2"/>
      </rPr>
      <t>2</t>
    </r>
  </si>
  <si>
    <r>
      <t>Australia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</t>
    </r>
  </si>
  <si>
    <t>Belgia</t>
  </si>
  <si>
    <t>Canada</t>
  </si>
  <si>
    <t>Chile</t>
  </si>
  <si>
    <t>Colombia</t>
  </si>
  <si>
    <t>Danmark</t>
  </si>
  <si>
    <t>Estland</t>
  </si>
  <si>
    <t>Finland</t>
  </si>
  <si>
    <t>Frankrike</t>
  </si>
  <si>
    <t>Hellas</t>
  </si>
  <si>
    <t>Irland</t>
  </si>
  <si>
    <r>
      <t>Island</t>
    </r>
    <r>
      <rPr>
        <vertAlign val="superscript"/>
        <sz val="10"/>
        <rFont val="Arial"/>
        <family val="2"/>
      </rPr>
      <t>3</t>
    </r>
  </si>
  <si>
    <t>Israel</t>
  </si>
  <si>
    <t>Italia</t>
  </si>
  <si>
    <t>Japan</t>
  </si>
  <si>
    <t>Kina</t>
  </si>
  <si>
    <t>Korea</t>
  </si>
  <si>
    <t>Latvia</t>
  </si>
  <si>
    <t>Litauen</t>
  </si>
  <si>
    <t>Luxemburg</t>
  </si>
  <si>
    <t>Mexico</t>
  </si>
  <si>
    <t>Nederland</t>
  </si>
  <si>
    <r>
      <t>New Zealand</t>
    </r>
    <r>
      <rPr>
        <vertAlign val="superscript"/>
        <sz val="10"/>
        <rFont val="Arial"/>
        <family val="2"/>
      </rPr>
      <t>4</t>
    </r>
  </si>
  <si>
    <t>Norge</t>
  </si>
  <si>
    <t>Polen</t>
  </si>
  <si>
    <t>Portugal</t>
  </si>
  <si>
    <t>Romania</t>
  </si>
  <si>
    <t>Russland</t>
  </si>
  <si>
    <r>
      <t>Singapore</t>
    </r>
    <r>
      <rPr>
        <vertAlign val="superscript"/>
        <sz val="10"/>
        <rFont val="Arial"/>
        <family val="2"/>
      </rPr>
      <t>2</t>
    </r>
  </si>
  <si>
    <t>Slovakia</t>
  </si>
  <si>
    <t>Slovenia</t>
  </si>
  <si>
    <t>Spania</t>
  </si>
  <si>
    <r>
      <t>Storbritannia</t>
    </r>
    <r>
      <rPr>
        <vertAlign val="superscript"/>
        <sz val="10"/>
        <rFont val="Arial"/>
        <family val="2"/>
      </rPr>
      <t>2</t>
    </r>
  </si>
  <si>
    <r>
      <t>Sveits</t>
    </r>
    <r>
      <rPr>
        <vertAlign val="superscript"/>
        <sz val="10"/>
        <rFont val="Arial"/>
        <family val="2"/>
      </rPr>
      <t>5</t>
    </r>
  </si>
  <si>
    <t>Sverige</t>
  </si>
  <si>
    <r>
      <t>Sør-Afrika</t>
    </r>
    <r>
      <rPr>
        <vertAlign val="superscript"/>
        <sz val="10"/>
        <rFont val="Arial"/>
        <family val="2"/>
      </rPr>
      <t>2</t>
    </r>
  </si>
  <si>
    <t>Taiwan</t>
  </si>
  <si>
    <t>Tsjekkia</t>
  </si>
  <si>
    <t>Tyrkia</t>
  </si>
  <si>
    <t>Tyskland</t>
  </si>
  <si>
    <t>Ungarn</t>
  </si>
  <si>
    <t>USA</t>
  </si>
  <si>
    <t>Østerrike</t>
  </si>
  <si>
    <t>Totalt OECD</t>
  </si>
  <si>
    <t>EU 27</t>
  </si>
  <si>
    <r>
      <t>1</t>
    </r>
    <r>
      <rPr>
        <sz val="8"/>
        <rFont val="Arial"/>
        <family val="2"/>
      </rPr>
      <t xml:space="preserve"> Tallene i nasjonal valuta er omregnet ved hjelp av kjøpekraftspariteter (PPP) og implisitte BNP-deflatorer.</t>
    </r>
  </si>
  <si>
    <r>
      <t>2</t>
    </r>
    <r>
      <rPr>
        <sz val="8"/>
        <rFont val="Arial"/>
        <family val="2"/>
      </rPr>
      <t xml:space="preserve"> 2010 og 2019</t>
    </r>
  </si>
  <si>
    <r>
      <t>3</t>
    </r>
    <r>
      <rPr>
        <sz val="8"/>
        <rFont val="Arial"/>
        <family val="2"/>
      </rPr>
      <t xml:space="preserve"> 2009 og 2020</t>
    </r>
  </si>
  <si>
    <r>
      <t>4</t>
    </r>
    <r>
      <rPr>
        <sz val="8"/>
        <rFont val="Arial"/>
        <family val="2"/>
      </rPr>
      <t xml:space="preserve"> 2009 og 2019</t>
    </r>
  </si>
  <si>
    <r>
      <t xml:space="preserve">5 </t>
    </r>
    <r>
      <rPr>
        <sz val="8"/>
        <rFont val="Arial"/>
        <family val="2"/>
      </rPr>
      <t>2008 og 2019</t>
    </r>
  </si>
  <si>
    <t>Kilde: OECD - Main Science and Technology Indicators</t>
  </si>
  <si>
    <t>Tabell A.7.16</t>
  </si>
  <si>
    <t>Rapportert andel næringsrelevans og internasjonalisering av totale driftsutgifter</t>
  </si>
  <si>
    <t xml:space="preserve">til FoU i universitets- og høgskolesektoren i 2021, etter lærested. Prosent. </t>
  </si>
  <si>
    <t>Andel</t>
  </si>
  <si>
    <r>
      <t>næringsrelevans</t>
    </r>
    <r>
      <rPr>
        <sz val="11"/>
        <rFont val="Calibri"/>
        <family val="2"/>
      </rPr>
      <t>¹</t>
    </r>
  </si>
  <si>
    <r>
      <t>internasjonalisering</t>
    </r>
    <r>
      <rPr>
        <sz val="11"/>
        <rFont val="Calibri"/>
        <family val="2"/>
      </rPr>
      <t>²</t>
    </r>
  </si>
  <si>
    <t>(prosent)</t>
  </si>
  <si>
    <t xml:space="preserve">                                                       </t>
  </si>
  <si>
    <r>
      <t>Øvrige læresteder</t>
    </r>
    <r>
      <rPr>
        <vertAlign val="superscript"/>
        <sz val="10"/>
        <rFont val="Arial"/>
        <family val="2"/>
      </rPr>
      <t>3</t>
    </r>
  </si>
  <si>
    <r>
      <rPr>
        <vertAlign val="superscript"/>
        <sz val="8"/>
        <rFont val="Calibri"/>
        <family val="2"/>
      </rPr>
      <t>1</t>
    </r>
    <r>
      <rPr>
        <sz val="9.1999999999999993"/>
        <rFont val="Arial"/>
        <family val="2"/>
      </rPr>
      <t xml:space="preserve"> </t>
    </r>
    <r>
      <rPr>
        <sz val="8"/>
        <rFont val="Arial"/>
        <family val="2"/>
      </rPr>
      <t xml:space="preserve">Rapportert andel av FoU-virksomheten som hadde næringsrelevans, dvs. at resultatene forventes å ha en umiddelbar eller fremtidig næringsrelevans. </t>
    </r>
  </si>
  <si>
    <r>
      <rPr>
        <vertAlign val="superscript"/>
        <sz val="8"/>
        <rFont val="Calibri"/>
        <family val="2"/>
      </rPr>
      <t>2</t>
    </r>
    <r>
      <rPr>
        <sz val="8"/>
        <rFont val="Arial"/>
        <family val="2"/>
      </rPr>
      <t xml:space="preserve"> Rapportert andel av FoU-virksomheten som innebar internasjonalt prosjektsamarbeid. </t>
    </r>
  </si>
  <si>
    <t>³ Omfatter Norges idrettshøgskole, Norges musikkhøgskole, Arkitektur- og designhøgskolen i Oslo, MF vitenskapelige høyskole, NLA høgskolen, Høgskolen i Molde - vitenskapelig høgskole i logistikk, Universitetssenteret på Svalbard, Politihøgskolen, Kunsthøgskolen i Oslo, VID vitenskapelige høgskole, Dronning Mauds Minne Høgskole, Forsvarets høgskole, Høyskolen Kristiania, Lovisenberg diakonale høgskole, Kriminalomsorgens høgskole og utdanningssenter KRUS, Høgskulen i Volda, Høgskolen i Østfold og Samisk høgskole/Sámi allaskuvla.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</si>
</sst>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#,##0.0"/>
    <numFmt numFmtId="167" formatCode="#,##0;\-#,##0;\-"/>
    <numFmt numFmtId="168" formatCode="#,##0;\-\ #,##0;\-"/>
    <numFmt numFmtId="169" formatCode="#,##0.000"/>
    <numFmt numFmtId="170" formatCode="_ * #,##0_ ;_ * \-#,##0_ ;_ * &quot;-&quot;??_ ;_ @_ "/>
  </numFmts>
  <fonts count="33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9"/>
      <color rgb="FF0000FF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.1999999999999993"/>
      <name val="Arial"/>
      <family val="2"/>
    </font>
    <font>
      <vertAlign val="superscript"/>
      <sz val="11"/>
      <name val="Calibri"/>
      <family val="2"/>
    </font>
    <font>
      <vertAlign val="superscript"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indexed="10"/>
      </top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22">
    <xf numFmtId="0" fontId="0" fillId="0" borderId="0"/>
    <xf numFmtId="0" fontId="4" fillId="0" borderId="0"/>
    <xf numFmtId="0" fontId="5" fillId="0" borderId="0">
      <alignment horizontal="left"/>
    </xf>
    <xf numFmtId="0" fontId="11" fillId="0" borderId="1">
      <alignment horizontal="right" vertical="center"/>
    </xf>
    <xf numFmtId="0" fontId="6" fillId="0" borderId="2">
      <alignment vertical="center"/>
    </xf>
    <xf numFmtId="1" fontId="10" fillId="0" borderId="2"/>
    <xf numFmtId="0" fontId="7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2">
      <alignment vertical="center"/>
    </xf>
    <xf numFmtId="0" fontId="1" fillId="0" borderId="0"/>
    <xf numFmtId="9" fontId="28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3">
    <xf numFmtId="0" fontId="0" fillId="0" borderId="0" xfId="0"/>
    <xf numFmtId="0" fontId="10" fillId="0" borderId="0" xfId="0" applyFont="1"/>
    <xf numFmtId="0" fontId="9" fillId="0" borderId="0" xfId="0" applyFont="1"/>
    <xf numFmtId="0" fontId="5" fillId="0" borderId="0" xfId="2">
      <alignment horizontal="left"/>
    </xf>
    <xf numFmtId="0" fontId="10" fillId="2" borderId="0" xfId="0" applyFont="1" applyFill="1"/>
    <xf numFmtId="0" fontId="5" fillId="2" borderId="0" xfId="2" applyFill="1">
      <alignment horizontal="left"/>
    </xf>
    <xf numFmtId="0" fontId="6" fillId="2" borderId="0" xfId="0" applyFont="1" applyFill="1"/>
    <xf numFmtId="0" fontId="0" fillId="2" borderId="0" xfId="0" applyFill="1"/>
    <xf numFmtId="1" fontId="0" fillId="2" borderId="0" xfId="0" applyNumberFormat="1" applyFill="1"/>
    <xf numFmtId="0" fontId="0" fillId="2" borderId="0" xfId="0" applyFill="1" applyAlignment="1">
      <alignment wrapText="1"/>
    </xf>
    <xf numFmtId="0" fontId="8" fillId="2" borderId="0" xfId="0" applyFont="1" applyFill="1"/>
    <xf numFmtId="3" fontId="6" fillId="2" borderId="2" xfId="4" applyNumberFormat="1" applyFill="1">
      <alignment vertical="center"/>
    </xf>
    <xf numFmtId="3" fontId="10" fillId="2" borderId="2" xfId="5" applyNumberFormat="1" applyFill="1"/>
    <xf numFmtId="0" fontId="6" fillId="2" borderId="0" xfId="0" applyFont="1" applyFill="1" applyAlignment="1">
      <alignment horizontal="right"/>
    </xf>
    <xf numFmtId="0" fontId="7" fillId="2" borderId="0" xfId="6" applyFill="1"/>
    <xf numFmtId="0" fontId="11" fillId="0" borderId="3" xfId="3" applyBorder="1" applyAlignment="1">
      <alignment vertical="top" wrapText="1"/>
    </xf>
    <xf numFmtId="0" fontId="11" fillId="2" borderId="4" xfId="3" applyFill="1" applyBorder="1" applyAlignment="1">
      <alignment horizontal="right" vertical="top" wrapText="1"/>
    </xf>
    <xf numFmtId="0" fontId="11" fillId="2" borderId="5" xfId="3" applyFill="1" applyBorder="1" applyAlignment="1">
      <alignment horizontal="right" vertical="top" wrapText="1"/>
    </xf>
    <xf numFmtId="0" fontId="8" fillId="2" borderId="0" xfId="7" applyFont="1" applyFill="1"/>
    <xf numFmtId="0" fontId="6" fillId="2" borderId="0" xfId="4" applyFill="1" applyBorder="1">
      <alignment vertical="center"/>
    </xf>
    <xf numFmtId="3" fontId="0" fillId="2" borderId="0" xfId="0" applyNumberFormat="1" applyFill="1"/>
    <xf numFmtId="0" fontId="0" fillId="0" borderId="5" xfId="0" applyBorder="1" applyAlignment="1">
      <alignment horizontal="center" vertical="top"/>
    </xf>
    <xf numFmtId="0" fontId="11" fillId="0" borderId="5" xfId="3" applyBorder="1" applyAlignment="1">
      <alignment horizontal="center" vertical="top" wrapText="1"/>
    </xf>
    <xf numFmtId="0" fontId="11" fillId="0" borderId="5" xfId="3" applyBorder="1" applyAlignment="1">
      <alignment horizontal="right" vertical="top" wrapText="1"/>
    </xf>
    <xf numFmtId="0" fontId="16" fillId="0" borderId="0" xfId="1" applyFont="1"/>
    <xf numFmtId="0" fontId="11" fillId="0" borderId="4" xfId="3" applyBorder="1" applyAlignment="1">
      <alignment horizontal="right" vertical="top" wrapText="1"/>
    </xf>
    <xf numFmtId="0" fontId="11" fillId="2" borderId="6" xfId="3" applyFill="1" applyBorder="1" applyAlignment="1">
      <alignment horizontal="right" vertical="top" wrapText="1"/>
    </xf>
    <xf numFmtId="0" fontId="11" fillId="2" borderId="2" xfId="3" applyFill="1" applyBorder="1" applyAlignment="1"/>
    <xf numFmtId="0" fontId="6" fillId="2" borderId="2" xfId="4" applyFill="1">
      <alignment vertical="center"/>
    </xf>
    <xf numFmtId="1" fontId="10" fillId="2" borderId="2" xfId="5" applyFill="1"/>
    <xf numFmtId="0" fontId="11" fillId="2" borderId="5" xfId="3" applyFill="1" applyBorder="1">
      <alignment horizontal="right" vertical="center"/>
    </xf>
    <xf numFmtId="0" fontId="11" fillId="2" borderId="7" xfId="3" applyFill="1" applyBorder="1" applyAlignment="1"/>
    <xf numFmtId="0" fontId="11" fillId="2" borderId="6" xfId="3" applyFill="1" applyBorder="1">
      <alignment horizontal="right" vertical="center"/>
    </xf>
    <xf numFmtId="0" fontId="11" fillId="0" borderId="8" xfId="3" applyBorder="1" applyAlignment="1"/>
    <xf numFmtId="0" fontId="11" fillId="0" borderId="2" xfId="3" applyBorder="1" applyAlignment="1"/>
    <xf numFmtId="0" fontId="11" fillId="0" borderId="7" xfId="3" applyBorder="1" applyAlignment="1"/>
    <xf numFmtId="0" fontId="6" fillId="2" borderId="8" xfId="4" applyFill="1" applyBorder="1">
      <alignment vertical="center"/>
    </xf>
    <xf numFmtId="0" fontId="11" fillId="2" borderId="10" xfId="3" applyFill="1" applyBorder="1" applyAlignment="1">
      <alignment horizontal="right" vertical="top" wrapText="1"/>
    </xf>
    <xf numFmtId="0" fontId="11" fillId="2" borderId="9" xfId="3" applyFill="1" applyBorder="1" applyAlignment="1">
      <alignment horizontal="right" vertical="top" wrapText="1"/>
    </xf>
    <xf numFmtId="3" fontId="10" fillId="2" borderId="9" xfId="5" applyNumberFormat="1" applyFill="1" applyBorder="1"/>
    <xf numFmtId="0" fontId="11" fillId="2" borderId="2" xfId="3" applyFill="1" applyBorder="1" applyAlignment="1">
      <alignment horizontal="left" vertical="center"/>
    </xf>
    <xf numFmtId="0" fontId="11" fillId="2" borderId="7" xfId="3" applyFill="1" applyBorder="1" applyAlignment="1">
      <alignment horizontal="left" vertical="center"/>
    </xf>
    <xf numFmtId="0" fontId="9" fillId="0" borderId="0" xfId="0" quotePrefix="1" applyFont="1" applyAlignment="1">
      <alignment horizontal="left"/>
    </xf>
    <xf numFmtId="165" fontId="9" fillId="0" borderId="0" xfId="0" applyNumberFormat="1" applyFont="1"/>
    <xf numFmtId="0" fontId="11" fillId="0" borderId="4" xfId="3" quotePrefix="1" applyBorder="1" applyAlignment="1">
      <alignment horizontal="right" vertical="top" wrapText="1"/>
    </xf>
    <xf numFmtId="0" fontId="11" fillId="0" borderId="9" xfId="3" applyBorder="1" applyAlignment="1">
      <alignment horizontal="right" vertical="top" wrapText="1"/>
    </xf>
    <xf numFmtId="0" fontId="11" fillId="0" borderId="6" xfId="3" applyBorder="1" applyAlignment="1">
      <alignment horizontal="right" vertical="top" wrapText="1"/>
    </xf>
    <xf numFmtId="0" fontId="11" fillId="2" borderId="8" xfId="3" applyFill="1" applyBorder="1" applyAlignment="1"/>
    <xf numFmtId="0" fontId="11" fillId="2" borderId="4" xfId="3" applyFill="1" applyBorder="1" applyAlignment="1">
      <alignment horizontal="right"/>
    </xf>
    <xf numFmtId="0" fontId="0" fillId="2" borderId="0" xfId="0" applyFill="1" applyAlignment="1">
      <alignment horizontal="right"/>
    </xf>
    <xf numFmtId="0" fontId="10" fillId="2" borderId="0" xfId="0" applyFont="1" applyFill="1" applyAlignment="1">
      <alignment wrapText="1"/>
    </xf>
    <xf numFmtId="0" fontId="11" fillId="2" borderId="8" xfId="3" applyFill="1" applyBorder="1" applyAlignment="1">
      <alignment horizontal="left" wrapText="1"/>
    </xf>
    <xf numFmtId="0" fontId="11" fillId="2" borderId="2" xfId="3" applyFill="1" applyBorder="1" applyAlignment="1">
      <alignment horizontal="left" wrapText="1"/>
    </xf>
    <xf numFmtId="0" fontId="11" fillId="2" borderId="7" xfId="3" applyFill="1" applyBorder="1" applyAlignment="1">
      <alignment horizontal="left" wrapText="1"/>
    </xf>
    <xf numFmtId="0" fontId="18" fillId="2" borderId="0" xfId="0" applyFont="1" applyFill="1"/>
    <xf numFmtId="167" fontId="6" fillId="2" borderId="2" xfId="4" applyNumberFormat="1" applyFill="1" applyAlignment="1">
      <alignment horizontal="right" vertical="center"/>
    </xf>
    <xf numFmtId="168" fontId="6" fillId="2" borderId="2" xfId="4" applyNumberFormat="1" applyFill="1">
      <alignment vertical="center"/>
    </xf>
    <xf numFmtId="168" fontId="10" fillId="2" borderId="2" xfId="5" applyNumberFormat="1" applyFill="1"/>
    <xf numFmtId="0" fontId="6" fillId="2" borderId="0" xfId="9" applyFill="1"/>
    <xf numFmtId="0" fontId="10" fillId="2" borderId="0" xfId="9" applyFont="1" applyFill="1"/>
    <xf numFmtId="0" fontId="11" fillId="2" borderId="3" xfId="3" applyFill="1" applyBorder="1" applyAlignment="1">
      <alignment vertical="top" wrapText="1"/>
    </xf>
    <xf numFmtId="0" fontId="11" fillId="2" borderId="4" xfId="3" applyFill="1" applyBorder="1" applyAlignment="1">
      <alignment horizontal="right" vertical="top"/>
    </xf>
    <xf numFmtId="0" fontId="11" fillId="2" borderId="9" xfId="3" applyFill="1" applyBorder="1" applyAlignment="1">
      <alignment horizontal="right" vertical="top"/>
    </xf>
    <xf numFmtId="0" fontId="11" fillId="2" borderId="0" xfId="3" applyFill="1" applyBorder="1" applyAlignment="1"/>
    <xf numFmtId="166" fontId="6" fillId="2" borderId="0" xfId="9" applyNumberFormat="1" applyFill="1"/>
    <xf numFmtId="1" fontId="10" fillId="2" borderId="0" xfId="5" applyFill="1" applyBorder="1"/>
    <xf numFmtId="0" fontId="6" fillId="2" borderId="0" xfId="9" applyFill="1" applyAlignment="1">
      <alignment vertical="center" wrapText="1"/>
    </xf>
    <xf numFmtId="0" fontId="6" fillId="2" borderId="13" xfId="9" applyFill="1" applyBorder="1" applyAlignment="1">
      <alignment vertical="center" wrapText="1"/>
    </xf>
    <xf numFmtId="0" fontId="11" fillId="2" borderId="7" xfId="3" applyFill="1" applyBorder="1" applyAlignment="1">
      <alignment horizontal="right" vertical="top" wrapText="1"/>
    </xf>
    <xf numFmtId="0" fontId="6" fillId="0" borderId="0" xfId="9"/>
    <xf numFmtId="0" fontId="6" fillId="2" borderId="0" xfId="9" applyFill="1" applyAlignment="1">
      <alignment wrapText="1"/>
    </xf>
    <xf numFmtId="165" fontId="10" fillId="2" borderId="0" xfId="9" applyNumberFormat="1" applyFont="1" applyFill="1"/>
    <xf numFmtId="0" fontId="19" fillId="2" borderId="0" xfId="9" applyFont="1" applyFill="1"/>
    <xf numFmtId="165" fontId="10" fillId="2" borderId="0" xfId="5" applyNumberFormat="1" applyFill="1" applyBorder="1"/>
    <xf numFmtId="0" fontId="8" fillId="2" borderId="0" xfId="9" applyFont="1" applyFill="1"/>
    <xf numFmtId="0" fontId="11" fillId="2" borderId="0" xfId="3" applyFill="1" applyBorder="1" applyAlignment="1">
      <alignment vertical="top" wrapText="1"/>
    </xf>
    <xf numFmtId="165" fontId="6" fillId="2" borderId="0" xfId="9" applyNumberFormat="1" applyFill="1"/>
    <xf numFmtId="1" fontId="10" fillId="2" borderId="0" xfId="9" applyNumberFormat="1" applyFont="1" applyFill="1"/>
    <xf numFmtId="0" fontId="6" fillId="2" borderId="0" xfId="9" applyFill="1" applyAlignment="1">
      <alignment horizontal="left"/>
    </xf>
    <xf numFmtId="0" fontId="9" fillId="2" borderId="0" xfId="9" applyFont="1" applyFill="1"/>
    <xf numFmtId="0" fontId="8" fillId="2" borderId="0" xfId="7" quotePrefix="1" applyFont="1" applyFill="1" applyAlignment="1">
      <alignment horizontal="left"/>
    </xf>
    <xf numFmtId="0" fontId="10" fillId="0" borderId="14" xfId="0" applyFont="1" applyBorder="1"/>
    <xf numFmtId="0" fontId="1" fillId="0" borderId="0" xfId="0" applyFont="1"/>
    <xf numFmtId="169" fontId="6" fillId="2" borderId="0" xfId="9" applyNumberFormat="1" applyFill="1"/>
    <xf numFmtId="3" fontId="6" fillId="2" borderId="10" xfId="4" applyNumberFormat="1" applyFill="1" applyBorder="1">
      <alignment vertical="center"/>
    </xf>
    <xf numFmtId="0" fontId="1" fillId="2" borderId="0" xfId="0" applyFont="1" applyFill="1"/>
    <xf numFmtId="168" fontId="10" fillId="2" borderId="9" xfId="4" applyNumberFormat="1" applyFont="1" applyFill="1" applyBorder="1" applyAlignment="1">
      <alignment horizontal="right" vertical="center"/>
    </xf>
    <xf numFmtId="167" fontId="1" fillId="2" borderId="9" xfId="4" applyNumberFormat="1" applyFont="1" applyFill="1" applyBorder="1" applyAlignment="1">
      <alignment horizontal="right" vertical="center"/>
    </xf>
    <xf numFmtId="167" fontId="6" fillId="2" borderId="9" xfId="4" applyNumberFormat="1" applyFill="1" applyBorder="1" applyAlignment="1">
      <alignment horizontal="right" vertical="center"/>
    </xf>
    <xf numFmtId="3" fontId="10" fillId="2" borderId="9" xfId="5" applyNumberFormat="1" applyFill="1" applyBorder="1" applyAlignment="1">
      <alignment horizontal="right"/>
    </xf>
    <xf numFmtId="168" fontId="1" fillId="2" borderId="2" xfId="4" applyNumberFormat="1" applyFont="1" applyFill="1" applyAlignment="1">
      <alignment horizontal="right" vertical="center"/>
    </xf>
    <xf numFmtId="168" fontId="1" fillId="2" borderId="2" xfId="4" applyNumberFormat="1" applyFont="1" applyFill="1">
      <alignment vertical="center"/>
    </xf>
    <xf numFmtId="0" fontId="14" fillId="0" borderId="21" xfId="8" applyBorder="1" applyAlignment="1" applyProtection="1"/>
    <xf numFmtId="0" fontId="14" fillId="0" borderId="22" xfId="8" applyBorder="1" applyAlignment="1" applyProtection="1"/>
    <xf numFmtId="0" fontId="0" fillId="0" borderId="23" xfId="0" applyBorder="1"/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1" fillId="2" borderId="2" xfId="4" applyFont="1" applyFill="1">
      <alignment vertical="center"/>
    </xf>
    <xf numFmtId="0" fontId="20" fillId="0" borderId="0" xfId="8" applyFont="1" applyFill="1" applyBorder="1" applyAlignment="1" applyProtection="1">
      <alignment vertical="top"/>
    </xf>
    <xf numFmtId="167" fontId="1" fillId="2" borderId="2" xfId="4" applyNumberFormat="1" applyFont="1" applyFill="1" applyAlignment="1">
      <alignment horizontal="right" vertical="center"/>
    </xf>
    <xf numFmtId="0" fontId="11" fillId="2" borderId="3" xfId="3" applyFill="1" applyBorder="1" applyAlignment="1">
      <alignment horizontal="right" wrapText="1"/>
    </xf>
    <xf numFmtId="0" fontId="11" fillId="2" borderId="10" xfId="3" applyFill="1" applyBorder="1" applyAlignment="1">
      <alignment horizontal="right" wrapText="1"/>
    </xf>
    <xf numFmtId="0" fontId="11" fillId="2" borderId="4" xfId="3" applyFill="1" applyBorder="1" applyAlignment="1">
      <alignment horizontal="right" wrapText="1"/>
    </xf>
    <xf numFmtId="0" fontId="11" fillId="2" borderId="9" xfId="3" applyFill="1" applyBorder="1" applyAlignment="1">
      <alignment horizontal="right" wrapText="1"/>
    </xf>
    <xf numFmtId="0" fontId="11" fillId="2" borderId="5" xfId="3" applyFill="1" applyBorder="1" applyAlignment="1">
      <alignment horizontal="right" wrapText="1"/>
    </xf>
    <xf numFmtId="0" fontId="11" fillId="2" borderId="6" xfId="3" applyFill="1" applyBorder="1" applyAlignment="1">
      <alignment horizontal="right" wrapText="1"/>
    </xf>
    <xf numFmtId="0" fontId="11" fillId="2" borderId="4" xfId="3" applyFill="1" applyBorder="1" applyAlignment="1">
      <alignment horizontal="left" wrapText="1"/>
    </xf>
    <xf numFmtId="0" fontId="11" fillId="2" borderId="2" xfId="3" applyFill="1" applyBorder="1" applyAlignment="1">
      <alignment horizontal="right" wrapText="1"/>
    </xf>
    <xf numFmtId="0" fontId="11" fillId="2" borderId="8" xfId="3" applyFill="1" applyBorder="1" applyAlignment="1">
      <alignment horizontal="right" wrapText="1"/>
    </xf>
    <xf numFmtId="0" fontId="11" fillId="0" borderId="4" xfId="0" applyFont="1" applyBorder="1" applyAlignment="1">
      <alignment horizontal="right" vertical="top"/>
    </xf>
    <xf numFmtId="0" fontId="10" fillId="0" borderId="24" xfId="0" applyFont="1" applyBorder="1"/>
    <xf numFmtId="167" fontId="10" fillId="2" borderId="0" xfId="0" applyNumberFormat="1" applyFont="1" applyFill="1"/>
    <xf numFmtId="0" fontId="1" fillId="2" borderId="2" xfId="15" applyFill="1">
      <alignment vertical="center"/>
    </xf>
    <xf numFmtId="3" fontId="1" fillId="2" borderId="2" xfId="15" applyNumberFormat="1" applyFill="1" applyAlignment="1">
      <alignment horizontal="right" vertical="center"/>
    </xf>
    <xf numFmtId="0" fontId="10" fillId="2" borderId="2" xfId="15" applyFont="1" applyFill="1">
      <alignment vertical="center"/>
    </xf>
    <xf numFmtId="3" fontId="10" fillId="2" borderId="2" xfId="15" applyNumberFormat="1" applyFont="1" applyFill="1" applyAlignment="1">
      <alignment horizontal="right" vertical="center"/>
    </xf>
    <xf numFmtId="0" fontId="10" fillId="2" borderId="19" xfId="15" applyFont="1" applyFill="1" applyBorder="1">
      <alignment vertical="center"/>
    </xf>
    <xf numFmtId="3" fontId="10" fillId="2" borderId="2" xfId="15" applyNumberFormat="1" applyFont="1" applyFill="1">
      <alignment vertical="center"/>
    </xf>
    <xf numFmtId="0" fontId="1" fillId="2" borderId="0" xfId="15" applyFill="1" applyBorder="1">
      <alignment vertical="center"/>
    </xf>
    <xf numFmtId="3" fontId="10" fillId="2" borderId="0" xfId="15" applyNumberFormat="1" applyFont="1" applyFill="1" applyBorder="1">
      <alignment vertical="center"/>
    </xf>
    <xf numFmtId="166" fontId="10" fillId="2" borderId="0" xfId="15" applyNumberFormat="1" applyFont="1" applyFill="1" applyBorder="1">
      <alignment vertical="center"/>
    </xf>
    <xf numFmtId="167" fontId="0" fillId="2" borderId="0" xfId="0" applyNumberFormat="1" applyFill="1"/>
    <xf numFmtId="164" fontId="0" fillId="2" borderId="0" xfId="12" applyFont="1" applyFill="1" applyBorder="1"/>
    <xf numFmtId="3" fontId="10" fillId="2" borderId="2" xfId="5" applyNumberFormat="1" applyFill="1" applyAlignment="1">
      <alignment horizontal="right"/>
    </xf>
    <xf numFmtId="166" fontId="19" fillId="2" borderId="0" xfId="9" applyNumberFormat="1" applyFont="1" applyFill="1"/>
    <xf numFmtId="0" fontId="25" fillId="0" borderId="23" xfId="0" applyFont="1" applyBorder="1"/>
    <xf numFmtId="165" fontId="1" fillId="2" borderId="0" xfId="5" applyNumberFormat="1" applyFont="1" applyFill="1" applyBorder="1"/>
    <xf numFmtId="0" fontId="0" fillId="0" borderId="20" xfId="0" applyBorder="1"/>
    <xf numFmtId="0" fontId="8" fillId="2" borderId="0" xfId="7" quotePrefix="1" applyFont="1" applyFill="1"/>
    <xf numFmtId="0" fontId="7" fillId="2" borderId="0" xfId="0" applyFont="1" applyFill="1"/>
    <xf numFmtId="0" fontId="9" fillId="0" borderId="0" xfId="7"/>
    <xf numFmtId="0" fontId="27" fillId="0" borderId="0" xfId="2" applyFont="1">
      <alignment horizontal="left"/>
    </xf>
    <xf numFmtId="170" fontId="1" fillId="0" borderId="17" xfId="12" applyNumberFormat="1" applyFont="1" applyFill="1" applyBorder="1" applyAlignment="1"/>
    <xf numFmtId="170" fontId="1" fillId="0" borderId="16" xfId="12" applyNumberFormat="1" applyFont="1" applyFill="1" applyBorder="1" applyAlignment="1"/>
    <xf numFmtId="170" fontId="10" fillId="0" borderId="16" xfId="12" applyNumberFormat="1" applyFont="1" applyFill="1" applyBorder="1" applyAlignment="1"/>
    <xf numFmtId="0" fontId="1" fillId="2" borderId="0" xfId="16" applyFill="1"/>
    <xf numFmtId="0" fontId="10" fillId="2" borderId="0" xfId="16" applyFont="1" applyFill="1"/>
    <xf numFmtId="0" fontId="1" fillId="2" borderId="8" xfId="16" applyFill="1" applyBorder="1"/>
    <xf numFmtId="3" fontId="1" fillId="2" borderId="2" xfId="15" applyNumberFormat="1" applyFill="1">
      <alignment vertical="center"/>
    </xf>
    <xf numFmtId="1" fontId="1" fillId="2" borderId="2" xfId="15" applyNumberFormat="1" applyFill="1">
      <alignment vertical="center"/>
    </xf>
    <xf numFmtId="1" fontId="1" fillId="2" borderId="9" xfId="15" applyNumberFormat="1" applyFill="1" applyBorder="1">
      <alignment vertical="center"/>
    </xf>
    <xf numFmtId="166" fontId="1" fillId="2" borderId="0" xfId="16" applyNumberFormat="1" applyFill="1"/>
    <xf numFmtId="1" fontId="1" fillId="2" borderId="0" xfId="15" applyNumberFormat="1" applyFill="1" applyBorder="1">
      <alignment vertical="center"/>
    </xf>
    <xf numFmtId="0" fontId="9" fillId="0" borderId="0" xfId="16" applyFont="1"/>
    <xf numFmtId="170" fontId="0" fillId="2" borderId="0" xfId="0" applyNumberFormat="1" applyFill="1"/>
    <xf numFmtId="0" fontId="1" fillId="2" borderId="8" xfId="15" applyFill="1" applyBorder="1">
      <alignment vertical="center"/>
    </xf>
    <xf numFmtId="1" fontId="1" fillId="2" borderId="10" xfId="15" applyNumberFormat="1" applyFill="1" applyBorder="1">
      <alignment vertical="center"/>
    </xf>
    <xf numFmtId="3" fontId="1" fillId="2" borderId="10" xfId="15" applyNumberFormat="1" applyFill="1" applyBorder="1">
      <alignment vertical="center"/>
    </xf>
    <xf numFmtId="3" fontId="1" fillId="2" borderId="9" xfId="15" applyNumberFormat="1" applyFill="1" applyBorder="1">
      <alignment vertical="center"/>
    </xf>
    <xf numFmtId="0" fontId="1" fillId="2" borderId="2" xfId="15" applyFill="1" applyAlignment="1">
      <alignment horizontal="left" vertical="center"/>
    </xf>
    <xf numFmtId="166" fontId="1" fillId="2" borderId="0" xfId="15" applyNumberFormat="1" applyFill="1" applyBorder="1" applyAlignment="1">
      <alignment horizontal="right" vertical="center"/>
    </xf>
    <xf numFmtId="0" fontId="0" fillId="2" borderId="25" xfId="0" applyFill="1" applyBorder="1"/>
    <xf numFmtId="0" fontId="11" fillId="2" borderId="26" xfId="3" applyFill="1" applyBorder="1" applyAlignment="1">
      <alignment horizontal="right" vertical="center" wrapText="1"/>
    </xf>
    <xf numFmtId="0" fontId="11" fillId="2" borderId="26" xfId="3" applyFill="1" applyBorder="1" applyAlignment="1">
      <alignment horizontal="right" vertical="top" wrapText="1"/>
    </xf>
    <xf numFmtId="0" fontId="11" fillId="2" borderId="27" xfId="3" applyFill="1" applyBorder="1" applyAlignment="1">
      <alignment horizontal="right" vertical="top" wrapText="1"/>
    </xf>
    <xf numFmtId="0" fontId="11" fillId="2" borderId="29" xfId="3" applyFill="1" applyBorder="1" applyAlignment="1">
      <alignment horizontal="right" vertical="top" wrapText="1"/>
    </xf>
    <xf numFmtId="0" fontId="0" fillId="0" borderId="23" xfId="0" quotePrefix="1" applyBorder="1"/>
    <xf numFmtId="166" fontId="10" fillId="2" borderId="0" xfId="15" applyNumberFormat="1" applyFont="1" applyFill="1" applyBorder="1" applyAlignment="1">
      <alignment horizontal="right" vertical="center"/>
    </xf>
    <xf numFmtId="0" fontId="1" fillId="2" borderId="0" xfId="16" applyFill="1" applyAlignment="1">
      <alignment vertical="center" wrapText="1"/>
    </xf>
    <xf numFmtId="0" fontId="1" fillId="0" borderId="2" xfId="15">
      <alignment vertical="center"/>
    </xf>
    <xf numFmtId="1" fontId="10" fillId="0" borderId="2" xfId="5"/>
    <xf numFmtId="1" fontId="10" fillId="0" borderId="0" xfId="5" applyBorder="1"/>
    <xf numFmtId="0" fontId="9" fillId="0" borderId="0" xfId="7" applyAlignment="1">
      <alignment horizontal="left"/>
    </xf>
    <xf numFmtId="1" fontId="10" fillId="2" borderId="2" xfId="15" applyNumberFormat="1" applyFont="1" applyFill="1">
      <alignment vertical="center"/>
    </xf>
    <xf numFmtId="1" fontId="10" fillId="2" borderId="9" xfId="15" applyNumberFormat="1" applyFont="1" applyFill="1" applyBorder="1">
      <alignment vertical="center"/>
    </xf>
    <xf numFmtId="0" fontId="1" fillId="2" borderId="2" xfId="15" applyFill="1" applyAlignment="1">
      <alignment vertical="center" wrapText="1"/>
    </xf>
    <xf numFmtId="0" fontId="11" fillId="2" borderId="31" xfId="3" applyFill="1" applyBorder="1" applyAlignment="1">
      <alignment horizontal="right" vertical="top" wrapText="1"/>
    </xf>
    <xf numFmtId="0" fontId="11" fillId="2" borderId="32" xfId="3" applyFill="1" applyBorder="1" applyAlignment="1">
      <alignment horizontal="right" vertical="top" wrapText="1"/>
    </xf>
    <xf numFmtId="0" fontId="10" fillId="2" borderId="0" xfId="16" applyFont="1" applyFill="1" applyAlignment="1">
      <alignment vertical="center" wrapText="1"/>
    </xf>
    <xf numFmtId="165" fontId="26" fillId="2" borderId="0" xfId="16" applyNumberFormat="1" applyFont="1" applyFill="1"/>
    <xf numFmtId="166" fontId="26" fillId="2" borderId="0" xfId="16" applyNumberFormat="1" applyFont="1" applyFill="1"/>
    <xf numFmtId="1" fontId="10" fillId="2" borderId="9" xfId="5" applyFill="1" applyBorder="1"/>
    <xf numFmtId="0" fontId="11" fillId="2" borderId="1" xfId="3" applyFill="1" applyAlignment="1">
      <alignment horizontal="right" vertical="center" wrapText="1"/>
    </xf>
    <xf numFmtId="0" fontId="11" fillId="2" borderId="1" xfId="3" applyFill="1" applyAlignment="1">
      <alignment horizontal="right" vertical="top" wrapText="1"/>
    </xf>
    <xf numFmtId="0" fontId="11" fillId="2" borderId="12" xfId="3" applyFill="1" applyBorder="1" applyAlignment="1">
      <alignment horizontal="right" vertical="top" wrapText="1"/>
    </xf>
    <xf numFmtId="3" fontId="0" fillId="0" borderId="3" xfId="0" applyNumberFormat="1" applyBorder="1"/>
    <xf numFmtId="3" fontId="1" fillId="2" borderId="3" xfId="12" applyNumberFormat="1" applyFill="1" applyBorder="1" applyAlignment="1">
      <alignment horizontal="right" vertical="center"/>
    </xf>
    <xf numFmtId="3" fontId="0" fillId="2" borderId="10" xfId="12" applyNumberFormat="1" applyFont="1" applyFill="1" applyBorder="1"/>
    <xf numFmtId="3" fontId="0" fillId="0" borderId="4" xfId="0" applyNumberFormat="1" applyBorder="1"/>
    <xf numFmtId="3" fontId="1" fillId="2" borderId="4" xfId="12" applyNumberFormat="1" applyFill="1" applyBorder="1" applyAlignment="1">
      <alignment horizontal="right" vertical="center"/>
    </xf>
    <xf numFmtId="3" fontId="0" fillId="2" borderId="9" xfId="12" applyNumberFormat="1" applyFont="1" applyFill="1" applyBorder="1"/>
    <xf numFmtId="3" fontId="0" fillId="0" borderId="4" xfId="12" applyNumberFormat="1" applyFont="1" applyBorder="1"/>
    <xf numFmtId="3" fontId="0" fillId="0" borderId="9" xfId="12" applyNumberFormat="1" applyFont="1" applyBorder="1"/>
    <xf numFmtId="3" fontId="10" fillId="2" borderId="4" xfId="12" applyNumberFormat="1" applyFont="1" applyFill="1" applyBorder="1"/>
    <xf numFmtId="3" fontId="10" fillId="2" borderId="9" xfId="12" applyNumberFormat="1" applyFont="1" applyFill="1" applyBorder="1"/>
    <xf numFmtId="0" fontId="1" fillId="2" borderId="2" xfId="15" quotePrefix="1" applyFill="1" applyAlignment="1">
      <alignment horizontal="left" vertical="center"/>
    </xf>
    <xf numFmtId="3" fontId="1" fillId="2" borderId="3" xfId="16" applyNumberFormat="1" applyFill="1" applyBorder="1"/>
    <xf numFmtId="3" fontId="1" fillId="2" borderId="4" xfId="16" applyNumberFormat="1" applyFill="1" applyBorder="1"/>
    <xf numFmtId="3" fontId="1" fillId="2" borderId="4" xfId="16" applyNumberFormat="1" applyFill="1" applyBorder="1" applyAlignment="1">
      <alignment horizontal="right"/>
    </xf>
    <xf numFmtId="3" fontId="1" fillId="2" borderId="2" xfId="16" applyNumberFormat="1" applyFill="1" applyBorder="1"/>
    <xf numFmtId="3" fontId="1" fillId="2" borderId="2" xfId="13" applyNumberFormat="1" applyFont="1" applyFill="1" applyBorder="1" applyAlignment="1">
      <alignment vertical="center"/>
    </xf>
    <xf numFmtId="3" fontId="10" fillId="2" borderId="2" xfId="13" applyNumberFormat="1" applyFont="1" applyFill="1" applyBorder="1"/>
    <xf numFmtId="3" fontId="1" fillId="2" borderId="0" xfId="15" applyNumberFormat="1" applyFill="1" applyBorder="1" applyAlignment="1">
      <alignment horizontal="right" vertical="center"/>
    </xf>
    <xf numFmtId="0" fontId="9" fillId="0" borderId="0" xfId="7" applyAlignment="1">
      <alignment horizontal="left" wrapText="1"/>
    </xf>
    <xf numFmtId="0" fontId="11" fillId="2" borderId="0" xfId="3" applyFill="1" applyBorder="1" applyAlignment="1">
      <alignment horizontal="right" vertical="top" wrapText="1"/>
    </xf>
    <xf numFmtId="0" fontId="9" fillId="0" borderId="0" xfId="7" applyAlignment="1">
      <alignment wrapText="1"/>
    </xf>
    <xf numFmtId="0" fontId="11" fillId="2" borderId="3" xfId="3" applyFill="1" applyBorder="1" applyAlignment="1">
      <alignment horizontal="right" vertical="top" wrapText="1"/>
    </xf>
    <xf numFmtId="0" fontId="1" fillId="2" borderId="0" xfId="9" applyFont="1" applyFill="1"/>
    <xf numFmtId="0" fontId="1" fillId="2" borderId="8" xfId="9" applyFont="1" applyFill="1" applyBorder="1"/>
    <xf numFmtId="166" fontId="1" fillId="2" borderId="0" xfId="9" applyNumberFormat="1" applyFont="1" applyFill="1"/>
    <xf numFmtId="0" fontId="1" fillId="2" borderId="0" xfId="9" applyFont="1" applyFill="1" applyAlignment="1">
      <alignment horizontal="right" vertical="center" wrapText="1"/>
    </xf>
    <xf numFmtId="167" fontId="1" fillId="2" borderId="0" xfId="0" applyNumberFormat="1" applyFont="1" applyFill="1"/>
    <xf numFmtId="0" fontId="1" fillId="2" borderId="0" xfId="0" applyFont="1" applyFill="1" applyAlignment="1">
      <alignment wrapText="1"/>
    </xf>
    <xf numFmtId="3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3" fontId="0" fillId="2" borderId="2" xfId="4" applyNumberFormat="1" applyFont="1" applyFill="1">
      <alignment vertical="center"/>
    </xf>
    <xf numFmtId="3" fontId="0" fillId="2" borderId="2" xfId="4" applyNumberFormat="1" applyFont="1" applyFill="1" applyAlignment="1">
      <alignment horizontal="right" vertical="center"/>
    </xf>
    <xf numFmtId="168" fontId="0" fillId="2" borderId="2" xfId="4" applyNumberFormat="1" applyFont="1" applyFill="1" applyAlignment="1">
      <alignment horizontal="right" vertical="center"/>
    </xf>
    <xf numFmtId="0" fontId="0" fillId="0" borderId="4" xfId="0" applyBorder="1"/>
    <xf numFmtId="170" fontId="1" fillId="0" borderId="33" xfId="12" applyNumberFormat="1" applyFont="1" applyFill="1" applyBorder="1" applyAlignment="1"/>
    <xf numFmtId="170" fontId="1" fillId="2" borderId="0" xfId="12" applyNumberFormat="1" applyFont="1" applyFill="1" applyBorder="1" applyAlignment="1">
      <alignment horizontal="right" vertical="center" wrapText="1"/>
    </xf>
    <xf numFmtId="170" fontId="1" fillId="2" borderId="0" xfId="12" applyNumberFormat="1" applyFont="1" applyFill="1" applyBorder="1"/>
    <xf numFmtId="3" fontId="29" fillId="2" borderId="4" xfId="16" applyNumberFormat="1" applyFont="1" applyFill="1" applyBorder="1" applyAlignment="1">
      <alignment horizontal="right"/>
    </xf>
    <xf numFmtId="3" fontId="29" fillId="2" borderId="4" xfId="16" applyNumberFormat="1" applyFont="1" applyFill="1" applyBorder="1"/>
    <xf numFmtId="3" fontId="29" fillId="2" borderId="9" xfId="16" applyNumberFormat="1" applyFont="1" applyFill="1" applyBorder="1"/>
    <xf numFmtId="9" fontId="1" fillId="2" borderId="0" xfId="17" applyFont="1" applyFill="1" applyBorder="1"/>
    <xf numFmtId="3" fontId="0" fillId="2" borderId="2" xfId="15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9" fillId="0" borderId="0" xfId="9" applyFont="1"/>
    <xf numFmtId="0" fontId="0" fillId="0" borderId="0" xfId="9" applyFont="1"/>
    <xf numFmtId="0" fontId="11" fillId="2" borderId="30" xfId="16" applyFont="1" applyFill="1" applyBorder="1" applyAlignment="1">
      <alignment wrapText="1"/>
    </xf>
    <xf numFmtId="0" fontId="11" fillId="2" borderId="11" xfId="3" applyFill="1" applyBorder="1" applyAlignment="1">
      <alignment horizontal="left"/>
    </xf>
    <xf numFmtId="3" fontId="1" fillId="2" borderId="0" xfId="16" applyNumberFormat="1" applyFill="1"/>
    <xf numFmtId="0" fontId="0" fillId="3" borderId="0" xfId="0" applyFill="1"/>
    <xf numFmtId="0" fontId="16" fillId="3" borderId="0" xfId="1" applyFont="1" applyFill="1"/>
    <xf numFmtId="0" fontId="5" fillId="3" borderId="0" xfId="2" applyFill="1">
      <alignment horizontal="left"/>
    </xf>
    <xf numFmtId="0" fontId="11" fillId="3" borderId="8" xfId="3" applyFill="1" applyBorder="1" applyAlignment="1"/>
    <xf numFmtId="0" fontId="11" fillId="3" borderId="7" xfId="3" applyFill="1" applyBorder="1" applyAlignment="1"/>
    <xf numFmtId="0" fontId="1" fillId="3" borderId="2" xfId="15" applyFill="1">
      <alignment vertical="center"/>
    </xf>
    <xf numFmtId="170" fontId="1" fillId="3" borderId="16" xfId="12" applyNumberFormat="1" applyFont="1" applyFill="1" applyBorder="1" applyAlignment="1"/>
    <xf numFmtId="1" fontId="10" fillId="3" borderId="2" xfId="5" applyFill="1"/>
    <xf numFmtId="170" fontId="10" fillId="3" borderId="16" xfId="12" applyNumberFormat="1" applyFont="1" applyFill="1" applyBorder="1" applyAlignment="1"/>
    <xf numFmtId="0" fontId="9" fillId="3" borderId="0" xfId="0" applyFont="1" applyFill="1"/>
    <xf numFmtId="0" fontId="11" fillId="3" borderId="2" xfId="3" applyFill="1" applyBorder="1" applyAlignment="1"/>
    <xf numFmtId="170" fontId="1" fillId="3" borderId="16" xfId="12" applyNumberFormat="1" applyFont="1" applyFill="1" applyBorder="1" applyAlignment="1">
      <alignment horizontal="right"/>
    </xf>
    <xf numFmtId="170" fontId="0" fillId="3" borderId="0" xfId="0" applyNumberFormat="1" applyFill="1"/>
    <xf numFmtId="3" fontId="6" fillId="2" borderId="0" xfId="9" applyNumberFormat="1" applyFill="1"/>
    <xf numFmtId="0" fontId="14" fillId="0" borderId="0" xfId="8" applyAlignment="1" applyProtection="1"/>
    <xf numFmtId="0" fontId="10" fillId="0" borderId="2" xfId="15" applyFont="1">
      <alignment vertical="center"/>
    </xf>
    <xf numFmtId="170" fontId="1" fillId="0" borderId="34" xfId="12" applyNumberFormat="1" applyFont="1" applyFill="1" applyBorder="1" applyAlignment="1"/>
    <xf numFmtId="3" fontId="10" fillId="2" borderId="9" xfId="15" applyNumberFormat="1" applyFont="1" applyFill="1" applyBorder="1">
      <alignment vertical="center"/>
    </xf>
    <xf numFmtId="170" fontId="10" fillId="0" borderId="17" xfId="12" applyNumberFormat="1" applyFont="1" applyFill="1" applyBorder="1" applyAlignment="1"/>
    <xf numFmtId="3" fontId="1" fillId="2" borderId="8" xfId="16" applyNumberFormat="1" applyFill="1" applyBorder="1"/>
    <xf numFmtId="3" fontId="10" fillId="2" borderId="4" xfId="16" applyNumberFormat="1" applyFont="1" applyFill="1" applyBorder="1"/>
    <xf numFmtId="168" fontId="6" fillId="2" borderId="9" xfId="4" applyNumberFormat="1" applyFill="1" applyBorder="1" applyAlignment="1">
      <alignment horizontal="right" vertical="center"/>
    </xf>
    <xf numFmtId="168" fontId="10" fillId="2" borderId="9" xfId="5" applyNumberFormat="1" applyFill="1" applyBorder="1"/>
    <xf numFmtId="168" fontId="6" fillId="2" borderId="9" xfId="4" applyNumberFormat="1" applyFill="1" applyBorder="1">
      <alignment vertical="center"/>
    </xf>
    <xf numFmtId="0" fontId="11" fillId="0" borderId="31" xfId="3" applyBorder="1" applyAlignment="1">
      <alignment horizontal="right" vertical="top" wrapText="1"/>
    </xf>
    <xf numFmtId="3" fontId="1" fillId="2" borderId="28" xfId="15" applyNumberFormat="1" applyFill="1" applyBorder="1" applyAlignment="1">
      <alignment horizontal="right" vertical="center"/>
    </xf>
    <xf numFmtId="3" fontId="1" fillId="2" borderId="9" xfId="15" applyNumberFormat="1" applyFill="1" applyBorder="1" applyAlignment="1">
      <alignment horizontal="right" vertical="center"/>
    </xf>
    <xf numFmtId="3" fontId="0" fillId="0" borderId="2" xfId="15" applyNumberFormat="1" applyFont="1" applyAlignment="1">
      <alignment horizontal="right" vertical="center"/>
    </xf>
    <xf numFmtId="3" fontId="0" fillId="0" borderId="9" xfId="15" applyNumberFormat="1" applyFont="1" applyBorder="1" applyAlignment="1">
      <alignment horizontal="right" vertical="center"/>
    </xf>
    <xf numFmtId="3" fontId="10" fillId="0" borderId="2" xfId="15" applyNumberFormat="1" applyFont="1" applyAlignment="1">
      <alignment horizontal="right" vertical="center"/>
    </xf>
    <xf numFmtId="3" fontId="10" fillId="0" borderId="9" xfId="15" applyNumberFormat="1" applyFont="1" applyBorder="1" applyAlignment="1">
      <alignment horizontal="right" vertical="center"/>
    </xf>
    <xf numFmtId="3" fontId="1" fillId="0" borderId="9" xfId="15" applyNumberFormat="1" applyBorder="1" applyAlignment="1">
      <alignment horizontal="right" vertical="center"/>
    </xf>
    <xf numFmtId="0" fontId="9" fillId="3" borderId="0" xfId="7" applyFill="1"/>
    <xf numFmtId="0" fontId="8" fillId="0" borderId="0" xfId="7" applyFont="1"/>
    <xf numFmtId="170" fontId="1" fillId="0" borderId="0" xfId="0" applyNumberFormat="1" applyFont="1"/>
    <xf numFmtId="170" fontId="0" fillId="0" borderId="0" xfId="0" applyNumberFormat="1"/>
    <xf numFmtId="0" fontId="11" fillId="2" borderId="36" xfId="3" applyFill="1" applyBorder="1" applyAlignment="1">
      <alignment horizontal="right" vertical="top" wrapText="1"/>
    </xf>
    <xf numFmtId="0" fontId="7" fillId="3" borderId="0" xfId="6" applyFill="1"/>
    <xf numFmtId="165" fontId="9" fillId="3" borderId="0" xfId="0" applyNumberFormat="1" applyFont="1" applyFill="1"/>
    <xf numFmtId="0" fontId="6" fillId="3" borderId="0" xfId="9" applyFill="1"/>
    <xf numFmtId="0" fontId="7" fillId="0" borderId="0" xfId="6"/>
    <xf numFmtId="0" fontId="1" fillId="2" borderId="0" xfId="16" applyFill="1" applyAlignment="1">
      <alignment wrapText="1"/>
    </xf>
    <xf numFmtId="170" fontId="1" fillId="3" borderId="9" xfId="12" applyNumberFormat="1" applyFont="1" applyFill="1" applyBorder="1" applyAlignment="1"/>
    <xf numFmtId="170" fontId="10" fillId="3" borderId="9" xfId="12" applyNumberFormat="1" applyFont="1" applyFill="1" applyBorder="1" applyAlignment="1"/>
    <xf numFmtId="170" fontId="1" fillId="0" borderId="35" xfId="12" applyNumberFormat="1" applyFont="1" applyFill="1" applyBorder="1" applyAlignment="1">
      <alignment horizontal="right"/>
    </xf>
    <xf numFmtId="170" fontId="1" fillId="0" borderId="18" xfId="12" applyNumberFormat="1" applyFont="1" applyFill="1" applyBorder="1" applyAlignment="1">
      <alignment horizontal="right"/>
    </xf>
    <xf numFmtId="170" fontId="10" fillId="0" borderId="18" xfId="12" applyNumberFormat="1" applyFont="1" applyFill="1" applyBorder="1" applyAlignment="1">
      <alignment horizontal="right"/>
    </xf>
    <xf numFmtId="170" fontId="1" fillId="0" borderId="0" xfId="12" applyNumberFormat="1" applyFont="1" applyFill="1" applyBorder="1" applyAlignment="1">
      <alignment horizontal="left" vertical="center"/>
    </xf>
    <xf numFmtId="0" fontId="1" fillId="0" borderId="0" xfId="9" applyFont="1" applyAlignment="1">
      <alignment horizontal="right" vertical="center" wrapText="1"/>
    </xf>
    <xf numFmtId="0" fontId="11" fillId="2" borderId="3" xfId="3" applyFill="1" applyBorder="1" applyAlignment="1">
      <alignment horizontal="center" vertical="top" wrapText="1"/>
    </xf>
    <xf numFmtId="0" fontId="11" fillId="2" borderId="0" xfId="3" applyFill="1" applyBorder="1" applyAlignment="1">
      <alignment horizontal="center" vertical="top" wrapText="1"/>
    </xf>
    <xf numFmtId="0" fontId="11" fillId="2" borderId="0" xfId="9" applyFont="1" applyFill="1" applyAlignment="1">
      <alignment horizontal="center"/>
    </xf>
    <xf numFmtId="0" fontId="26" fillId="0" borderId="0" xfId="0" applyFont="1"/>
    <xf numFmtId="0" fontId="11" fillId="2" borderId="7" xfId="3" applyFill="1" applyBorder="1" applyAlignment="1">
      <alignment horizontal="right" wrapText="1"/>
    </xf>
    <xf numFmtId="0" fontId="11" fillId="2" borderId="2" xfId="16" applyFont="1" applyFill="1" applyBorder="1" applyAlignment="1">
      <alignment horizontal="right"/>
    </xf>
    <xf numFmtId="0" fontId="11" fillId="2" borderId="2" xfId="16" applyFont="1" applyFill="1" applyBorder="1" applyAlignment="1">
      <alignment horizontal="right" vertical="top"/>
    </xf>
    <xf numFmtId="0" fontId="11" fillId="2" borderId="9" xfId="3" applyFill="1" applyBorder="1" applyAlignment="1">
      <alignment horizontal="right"/>
    </xf>
    <xf numFmtId="0" fontId="1" fillId="2" borderId="0" xfId="16" applyFill="1" applyAlignment="1">
      <alignment horizontal="right" wrapText="1"/>
    </xf>
    <xf numFmtId="0" fontId="11" fillId="2" borderId="2" xfId="9" applyFont="1" applyFill="1" applyBorder="1" applyAlignment="1">
      <alignment horizontal="right"/>
    </xf>
    <xf numFmtId="0" fontId="11" fillId="2" borderId="6" xfId="3" applyFill="1" applyBorder="1" applyAlignment="1">
      <alignment horizontal="center" vertical="center"/>
    </xf>
    <xf numFmtId="0" fontId="11" fillId="2" borderId="37" xfId="3" applyFill="1" applyBorder="1" applyAlignment="1">
      <alignment horizontal="center" vertical="center"/>
    </xf>
    <xf numFmtId="0" fontId="11" fillId="2" borderId="7" xfId="3" applyFill="1" applyBorder="1" applyAlignment="1">
      <alignment horizontal="center" vertical="center"/>
    </xf>
    <xf numFmtId="0" fontId="11" fillId="2" borderId="6" xfId="3" applyFill="1" applyBorder="1" applyAlignment="1">
      <alignment horizontal="center"/>
    </xf>
    <xf numFmtId="0" fontId="1" fillId="2" borderId="10" xfId="3" applyFont="1" applyFill="1" applyBorder="1" applyAlignment="1">
      <alignment horizontal="right"/>
    </xf>
    <xf numFmtId="0" fontId="1" fillId="2" borderId="15" xfId="3" applyFont="1" applyFill="1" applyBorder="1">
      <alignment horizontal="right" vertical="center"/>
    </xf>
    <xf numFmtId="0" fontId="1" fillId="2" borderId="8" xfId="3" applyFont="1" applyFill="1" applyBorder="1">
      <alignment horizontal="right" vertical="center"/>
    </xf>
    <xf numFmtId="165" fontId="1" fillId="2" borderId="0" xfId="0" applyNumberFormat="1" applyFont="1" applyFill="1"/>
    <xf numFmtId="165" fontId="10" fillId="2" borderId="0" xfId="0" applyNumberFormat="1" applyFont="1" applyFill="1"/>
    <xf numFmtId="167" fontId="0" fillId="3" borderId="2" xfId="15" applyNumberFormat="1" applyFont="1" applyFill="1">
      <alignment vertical="center"/>
    </xf>
    <xf numFmtId="167" fontId="1" fillId="3" borderId="2" xfId="15" applyNumberFormat="1" applyFill="1" applyAlignment="1">
      <alignment horizontal="right" vertical="center"/>
    </xf>
    <xf numFmtId="167" fontId="1" fillId="3" borderId="2" xfId="15" applyNumberFormat="1" applyFill="1">
      <alignment vertical="center"/>
    </xf>
    <xf numFmtId="167" fontId="10" fillId="3" borderId="2" xfId="5" applyNumberFormat="1" applyFill="1"/>
    <xf numFmtId="3" fontId="1" fillId="3" borderId="2" xfId="15" applyNumberFormat="1" applyFill="1" applyAlignment="1">
      <alignment horizontal="right" vertical="center"/>
    </xf>
    <xf numFmtId="167" fontId="1" fillId="3" borderId="0" xfId="0" applyNumberFormat="1" applyFont="1" applyFill="1"/>
    <xf numFmtId="3" fontId="1" fillId="3" borderId="9" xfId="15" applyNumberFormat="1" applyFill="1" applyBorder="1" applyAlignment="1">
      <alignment horizontal="right" vertical="center"/>
    </xf>
    <xf numFmtId="167" fontId="1" fillId="3" borderId="0" xfId="15" applyNumberFormat="1" applyFill="1" applyBorder="1" applyAlignment="1">
      <alignment horizontal="right" vertical="center"/>
    </xf>
    <xf numFmtId="167" fontId="10" fillId="3" borderId="9" xfId="5" applyNumberFormat="1" applyFill="1" applyBorder="1"/>
    <xf numFmtId="167" fontId="1" fillId="3" borderId="9" xfId="15" applyNumberFormat="1" applyFill="1" applyBorder="1">
      <alignment vertical="center"/>
    </xf>
    <xf numFmtId="167" fontId="10" fillId="3" borderId="0" xfId="5" applyNumberFormat="1" applyFill="1" applyBorder="1"/>
    <xf numFmtId="167" fontId="10" fillId="3" borderId="2" xfId="15" applyNumberFormat="1" applyFont="1" applyFill="1">
      <alignment vertical="center"/>
    </xf>
    <xf numFmtId="0" fontId="1" fillId="3" borderId="0" xfId="9" applyFont="1" applyFill="1"/>
    <xf numFmtId="3" fontId="1" fillId="3" borderId="9" xfId="5" applyNumberFormat="1" applyFont="1" applyFill="1" applyBorder="1"/>
    <xf numFmtId="167" fontId="1" fillId="3" borderId="9" xfId="4" applyNumberFormat="1" applyFont="1" applyFill="1" applyBorder="1" applyAlignment="1">
      <alignment horizontal="right" vertical="center"/>
    </xf>
    <xf numFmtId="167" fontId="10" fillId="3" borderId="9" xfId="4" applyNumberFormat="1" applyFont="1" applyFill="1" applyBorder="1" applyAlignment="1">
      <alignment horizontal="right" vertical="center"/>
    </xf>
    <xf numFmtId="167" fontId="6" fillId="3" borderId="9" xfId="4" applyNumberFormat="1" applyFill="1" applyBorder="1" applyAlignment="1">
      <alignment horizontal="right" vertical="top"/>
    </xf>
    <xf numFmtId="167" fontId="6" fillId="3" borderId="10" xfId="4" applyNumberFormat="1" applyFill="1" applyBorder="1" applyAlignment="1">
      <alignment horizontal="right" vertical="top"/>
    </xf>
    <xf numFmtId="167" fontId="10" fillId="3" borderId="9" xfId="5" applyNumberFormat="1" applyFill="1" applyBorder="1" applyAlignment="1">
      <alignment horizontal="right" vertical="top"/>
    </xf>
    <xf numFmtId="167" fontId="6" fillId="3" borderId="10" xfId="4" applyNumberFormat="1" applyFill="1" applyBorder="1">
      <alignment vertical="center"/>
    </xf>
    <xf numFmtId="167" fontId="6" fillId="3" borderId="9" xfId="4" applyNumberFormat="1" applyFill="1" applyBorder="1">
      <alignment vertical="center"/>
    </xf>
    <xf numFmtId="0" fontId="11" fillId="3" borderId="6" xfId="3" applyFill="1" applyBorder="1" applyAlignment="1">
      <alignment horizontal="center"/>
    </xf>
    <xf numFmtId="167" fontId="6" fillId="3" borderId="9" xfId="4" applyNumberFormat="1" applyFill="1" applyBorder="1" applyAlignment="1">
      <alignment horizontal="right" vertical="center"/>
    </xf>
    <xf numFmtId="167" fontId="6" fillId="3" borderId="0" xfId="4" applyNumberFormat="1" applyFill="1" applyBorder="1" applyAlignment="1">
      <alignment horizontal="right" vertical="top"/>
    </xf>
    <xf numFmtId="167" fontId="10" fillId="3" borderId="0" xfId="5" applyNumberFormat="1" applyFill="1" applyBorder="1" applyAlignment="1">
      <alignment horizontal="right" vertical="top"/>
    </xf>
    <xf numFmtId="167" fontId="6" fillId="3" borderId="8" xfId="4" applyNumberFormat="1" applyFill="1" applyBorder="1" applyAlignment="1">
      <alignment horizontal="right" vertical="top"/>
    </xf>
    <xf numFmtId="167" fontId="6" fillId="3" borderId="2" xfId="4" applyNumberFormat="1" applyFill="1" applyAlignment="1">
      <alignment horizontal="right" vertical="top"/>
    </xf>
    <xf numFmtId="167" fontId="10" fillId="3" borderId="2" xfId="5" applyNumberFormat="1" applyFill="1" applyAlignment="1">
      <alignment horizontal="right" vertical="top"/>
    </xf>
    <xf numFmtId="3" fontId="10" fillId="3" borderId="9" xfId="5" applyNumberFormat="1" applyFill="1" applyBorder="1"/>
    <xf numFmtId="167" fontId="10" fillId="3" borderId="2" xfId="4" applyNumberFormat="1" applyFont="1" applyFill="1" applyAlignment="1">
      <alignment horizontal="right" vertical="top"/>
    </xf>
    <xf numFmtId="167" fontId="6" fillId="3" borderId="0" xfId="4" applyNumberFormat="1" applyFill="1" applyBorder="1">
      <alignment vertical="center"/>
    </xf>
    <xf numFmtId="167" fontId="6" fillId="3" borderId="8" xfId="4" applyNumberFormat="1" applyFill="1" applyBorder="1">
      <alignment vertical="center"/>
    </xf>
    <xf numFmtId="167" fontId="6" fillId="3" borderId="2" xfId="4" applyNumberFormat="1" applyFill="1">
      <alignment vertical="center"/>
    </xf>
    <xf numFmtId="0" fontId="11" fillId="3" borderId="37" xfId="3" applyFill="1" applyBorder="1" applyAlignment="1">
      <alignment horizontal="center" vertical="center"/>
    </xf>
    <xf numFmtId="167" fontId="6" fillId="3" borderId="0" xfId="4" applyNumberFormat="1" applyFill="1" applyBorder="1" applyAlignment="1">
      <alignment horizontal="right" vertical="center"/>
    </xf>
    <xf numFmtId="167" fontId="6" fillId="3" borderId="2" xfId="4" applyNumberFormat="1" applyFill="1" applyAlignment="1">
      <alignment horizontal="right" vertical="center"/>
    </xf>
    <xf numFmtId="167" fontId="10" fillId="3" borderId="2" xfId="4" applyNumberFormat="1" applyFont="1" applyFill="1">
      <alignment vertical="center"/>
    </xf>
    <xf numFmtId="167" fontId="1" fillId="3" borderId="2" xfId="4" applyNumberFormat="1" applyFont="1" applyFill="1" applyAlignment="1">
      <alignment horizontal="right" vertical="center"/>
    </xf>
    <xf numFmtId="167" fontId="1" fillId="3" borderId="4" xfId="4" applyNumberFormat="1" applyFont="1" applyFill="1" applyBorder="1" applyAlignment="1">
      <alignment horizontal="right" vertical="center"/>
    </xf>
    <xf numFmtId="0" fontId="15" fillId="3" borderId="0" xfId="0" applyFont="1" applyFill="1"/>
    <xf numFmtId="3" fontId="1" fillId="2" borderId="10" xfId="15" applyNumberFormat="1" applyFill="1" applyBorder="1" applyAlignment="1">
      <alignment horizontal="right" vertical="center"/>
    </xf>
    <xf numFmtId="3" fontId="10" fillId="2" borderId="2" xfId="4" applyNumberFormat="1" applyFont="1" applyFill="1">
      <alignment vertical="center"/>
    </xf>
    <xf numFmtId="168" fontId="1" fillId="3" borderId="2" xfId="4" applyNumberFormat="1" applyFont="1" applyFill="1" applyAlignment="1">
      <alignment horizontal="right" vertical="center"/>
    </xf>
    <xf numFmtId="3" fontId="0" fillId="0" borderId="0" xfId="0" applyNumberFormat="1"/>
    <xf numFmtId="168" fontId="10" fillId="3" borderId="2" xfId="5" applyNumberFormat="1" applyFill="1"/>
    <xf numFmtId="168" fontId="6" fillId="3" borderId="2" xfId="4" applyNumberFormat="1" applyFill="1" applyAlignment="1">
      <alignment horizontal="right" vertical="center"/>
    </xf>
    <xf numFmtId="168" fontId="6" fillId="3" borderId="9" xfId="4" applyNumberFormat="1" applyFill="1" applyBorder="1" applyAlignment="1">
      <alignment horizontal="right" vertical="center"/>
    </xf>
    <xf numFmtId="0" fontId="1" fillId="3" borderId="0" xfId="16" applyFill="1"/>
    <xf numFmtId="170" fontId="10" fillId="0" borderId="0" xfId="12" applyNumberFormat="1" applyFont="1" applyFill="1" applyBorder="1" applyAlignment="1"/>
    <xf numFmtId="3" fontId="10" fillId="2" borderId="0" xfId="5" applyNumberFormat="1" applyFill="1" applyBorder="1" applyAlignment="1">
      <alignment horizontal="right"/>
    </xf>
    <xf numFmtId="3" fontId="10" fillId="2" borderId="0" xfId="5" applyNumberFormat="1" applyFill="1" applyBorder="1"/>
    <xf numFmtId="0" fontId="11" fillId="3" borderId="3" xfId="3" applyFill="1" applyBorder="1" applyAlignment="1">
      <alignment horizontal="right" vertical="top"/>
    </xf>
    <xf numFmtId="0" fontId="11" fillId="3" borderId="10" xfId="3" applyFill="1" applyBorder="1" applyAlignment="1">
      <alignment horizontal="right" vertical="top"/>
    </xf>
    <xf numFmtId="0" fontId="11" fillId="3" borderId="2" xfId="3" applyFill="1" applyBorder="1" applyAlignment="1">
      <alignment horizontal="right" vertical="top"/>
    </xf>
    <xf numFmtId="0" fontId="11" fillId="3" borderId="0" xfId="3" applyFill="1" applyBorder="1" applyAlignment="1">
      <alignment horizontal="right" vertical="top"/>
    </xf>
    <xf numFmtId="0" fontId="11" fillId="3" borderId="7" xfId="3" applyFill="1" applyBorder="1" applyAlignment="1">
      <alignment horizontal="right"/>
    </xf>
    <xf numFmtId="0" fontId="11" fillId="3" borderId="37" xfId="3" applyFill="1" applyBorder="1" applyAlignment="1">
      <alignment horizontal="right"/>
    </xf>
    <xf numFmtId="0" fontId="11" fillId="0" borderId="1" xfId="3" applyAlignment="1">
      <alignment horizontal="center" vertical="center"/>
    </xf>
    <xf numFmtId="0" fontId="11" fillId="0" borderId="12" xfId="3" applyBorder="1" applyAlignment="1">
      <alignment horizontal="center" vertical="center"/>
    </xf>
    <xf numFmtId="0" fontId="9" fillId="0" borderId="0" xfId="7" applyAlignment="1">
      <alignment horizontal="left" wrapText="1"/>
    </xf>
    <xf numFmtId="0" fontId="11" fillId="2" borderId="1" xfId="3" applyFill="1" applyAlignment="1">
      <alignment horizontal="center" vertical="top" wrapText="1"/>
    </xf>
    <xf numFmtId="0" fontId="11" fillId="2" borderId="12" xfId="3" applyFill="1" applyBorder="1" applyAlignment="1">
      <alignment horizontal="center" vertical="top" wrapText="1"/>
    </xf>
    <xf numFmtId="0" fontId="11" fillId="2" borderId="38" xfId="3" applyFill="1" applyBorder="1" applyAlignment="1">
      <alignment horizontal="center" vertical="top" wrapText="1"/>
    </xf>
    <xf numFmtId="0" fontId="11" fillId="2" borderId="11" xfId="3" applyFill="1" applyBorder="1" applyAlignment="1">
      <alignment horizontal="center" vertical="top" wrapText="1"/>
    </xf>
    <xf numFmtId="0" fontId="9" fillId="0" borderId="0" xfId="16" applyFont="1" applyAlignment="1">
      <alignment wrapText="1"/>
    </xf>
    <xf numFmtId="0" fontId="9" fillId="3" borderId="0" xfId="16" applyFont="1" applyFill="1" applyAlignment="1">
      <alignment horizontal="left" wrapText="1"/>
    </xf>
    <xf numFmtId="0" fontId="11" fillId="2" borderId="0" xfId="3" applyFill="1" applyBorder="1" applyAlignment="1">
      <alignment horizontal="center" vertical="top" wrapText="1"/>
    </xf>
    <xf numFmtId="0" fontId="11" fillId="2" borderId="0" xfId="3" applyFill="1" applyBorder="1" applyAlignment="1">
      <alignment horizontal="right" vertical="top" wrapText="1"/>
    </xf>
    <xf numFmtId="0" fontId="9" fillId="0" borderId="0" xfId="7" applyAlignment="1">
      <alignment horizontal="left"/>
    </xf>
    <xf numFmtId="0" fontId="11" fillId="2" borderId="10" xfId="3" applyFill="1" applyBorder="1" applyAlignment="1">
      <alignment horizontal="center" vertical="top" wrapText="1"/>
    </xf>
    <xf numFmtId="0" fontId="11" fillId="2" borderId="15" xfId="3" applyFill="1" applyBorder="1" applyAlignment="1">
      <alignment horizontal="center" vertical="top"/>
    </xf>
    <xf numFmtId="0" fontId="11" fillId="2" borderId="6" xfId="3" applyFill="1" applyBorder="1" applyAlignment="1">
      <alignment horizontal="center" vertical="top"/>
    </xf>
    <xf numFmtId="0" fontId="11" fillId="2" borderId="37" xfId="3" applyFill="1" applyBorder="1" applyAlignment="1">
      <alignment horizontal="center" vertical="top"/>
    </xf>
    <xf numFmtId="0" fontId="11" fillId="2" borderId="3" xfId="3" applyFill="1" applyBorder="1" applyAlignment="1">
      <alignment horizontal="center" vertical="center"/>
    </xf>
    <xf numFmtId="0" fontId="11" fillId="0" borderId="3" xfId="3" applyBorder="1" applyAlignment="1">
      <alignment horizontal="center" vertical="center"/>
    </xf>
    <xf numFmtId="0" fontId="11" fillId="2" borderId="10" xfId="3" applyFill="1" applyBorder="1" applyAlignment="1">
      <alignment horizontal="center" vertical="center"/>
    </xf>
    <xf numFmtId="0" fontId="11" fillId="2" borderId="6" xfId="3" applyFill="1" applyBorder="1" applyAlignment="1">
      <alignment horizontal="center" vertical="center"/>
    </xf>
    <xf numFmtId="0" fontId="11" fillId="2" borderId="37" xfId="3" applyFill="1" applyBorder="1" applyAlignment="1">
      <alignment horizontal="center" vertical="center"/>
    </xf>
    <xf numFmtId="0" fontId="11" fillId="2" borderId="7" xfId="3" applyFill="1" applyBorder="1" applyAlignment="1">
      <alignment horizontal="center" vertical="center"/>
    </xf>
    <xf numFmtId="0" fontId="8" fillId="0" borderId="0" xfId="7" applyFont="1" applyAlignment="1">
      <alignment wrapText="1"/>
    </xf>
    <xf numFmtId="0" fontId="9" fillId="0" borderId="0" xfId="7" applyAlignment="1">
      <alignment wrapText="1"/>
    </xf>
    <xf numFmtId="0" fontId="5" fillId="2" borderId="0" xfId="2" applyFill="1" applyAlignment="1">
      <alignment wrapText="1"/>
    </xf>
    <xf numFmtId="0" fontId="11" fillId="2" borderId="3" xfId="3" applyFill="1" applyBorder="1" applyAlignment="1">
      <alignment horizontal="right" vertical="top" wrapText="1"/>
    </xf>
    <xf numFmtId="0" fontId="11" fillId="2" borderId="4" xfId="3" applyFill="1" applyBorder="1" applyAlignment="1">
      <alignment horizontal="right" vertical="top" wrapText="1"/>
    </xf>
    <xf numFmtId="0" fontId="11" fillId="2" borderId="5" xfId="3" applyFill="1" applyBorder="1" applyAlignment="1">
      <alignment horizontal="right" vertical="top" wrapText="1"/>
    </xf>
    <xf numFmtId="0" fontId="11" fillId="2" borderId="1" xfId="3" applyFill="1" applyAlignment="1">
      <alignment horizontal="center" vertical="center"/>
    </xf>
    <xf numFmtId="0" fontId="11" fillId="2" borderId="12" xfId="3" applyFill="1" applyBorder="1" applyAlignment="1">
      <alignment horizontal="center" vertical="center"/>
    </xf>
    <xf numFmtId="0" fontId="11" fillId="2" borderId="8" xfId="3" applyFill="1" applyBorder="1" applyAlignment="1">
      <alignment horizontal="left"/>
    </xf>
    <xf numFmtId="0" fontId="11" fillId="2" borderId="7" xfId="3" applyFill="1" applyBorder="1" applyAlignment="1">
      <alignment horizontal="left"/>
    </xf>
    <xf numFmtId="0" fontId="9" fillId="3" borderId="0" xfId="7" applyFill="1" applyAlignment="1">
      <alignment horizontal="left" wrapText="1"/>
    </xf>
  </cellXfs>
  <cellStyles count="22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15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Comma" xfId="12" builtinId="3"/>
    <cellStyle name="Hyperlink" xfId="8" builtinId="8"/>
    <cellStyle name="Normal" xfId="0" builtinId="0"/>
    <cellStyle name="Normal 2" xfId="9" xr:uid="{00000000-0005-0000-0000-00000B000000}"/>
    <cellStyle name="Normal 2 2" xfId="16" xr:uid="{00000000-0005-0000-0000-00000C000000}"/>
    <cellStyle name="Normal 3" xfId="14" xr:uid="{00000000-0005-0000-0000-00000D000000}"/>
    <cellStyle name="Normal 3 2" xfId="19" xr:uid="{A4E5769D-4E15-4360-B79C-86F5331BA3F6}"/>
    <cellStyle name="Normal 4" xfId="18" xr:uid="{EC54CFC1-CE19-49E3-AEF0-9FBB5E97C1B3}"/>
    <cellStyle name="Percent" xfId="17" builtinId="5"/>
    <cellStyle name="Prosent 2" xfId="21" xr:uid="{3A294B13-BDB3-44B1-8894-467942738755}"/>
    <cellStyle name="Tabell" xfId="10" xr:uid="{00000000-0005-0000-0000-00000E000000}"/>
    <cellStyle name="Tabell-tittel" xfId="11" xr:uid="{00000000-0005-0000-0000-00000F000000}"/>
    <cellStyle name="Tusenskille 2" xfId="13" xr:uid="{00000000-0005-0000-0000-000010000000}"/>
    <cellStyle name="Tusenskille 2 2" xfId="20" xr:uid="{27B583ED-EE53-4295-8A8B-3468214EBA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Internasjonal%20FoU-statistikk\Tidsserier\MSTI%2020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tables"/>
      <sheetName val="Liste des tableaux"/>
      <sheetName val="NOTES"/>
      <sheetName val="01-G_PPP"/>
      <sheetName val="01A-G_NC"/>
      <sheetName val="02-G_XGDP"/>
      <sheetName val="03-G_PPPCT"/>
      <sheetName val="03A-G_GRO"/>
      <sheetName val="04-G_XPOP"/>
      <sheetName val="05-G_CVXGDP"/>
      <sheetName val="06-G_BRXGDP"/>
      <sheetName val="07-TP_RS"/>
      <sheetName val="07A-TP_RSGRO"/>
      <sheetName val="08-TP_RSXEM"/>
      <sheetName val="08A-TP_RSXLF"/>
      <sheetName val="09-TP_TT"/>
      <sheetName val="09A-TP_TTGRO"/>
      <sheetName val="10-TP_TTXEM"/>
      <sheetName val="10A-TP_TTXLF"/>
      <sheetName val="11-G_FBXGDP"/>
      <sheetName val="12-G_FGXGDP"/>
      <sheetName val="13-G_XFB"/>
      <sheetName val="14-G_XFG"/>
      <sheetName val="15-G_XFON"/>
      <sheetName val="16-G_XFA"/>
      <sheetName val="17-G_XEB"/>
      <sheetName val="18-G_XEH"/>
      <sheetName val="19-G_XEG"/>
      <sheetName val="20-G_XEI"/>
      <sheetName val="21-TH_RS"/>
      <sheetName val="21A-TH_WRS"/>
      <sheetName val="22-TH_WRXRS"/>
      <sheetName val="22A-BH_RS"/>
      <sheetName val="22B-BH_WRS"/>
      <sheetName val="22C-BH_WRXRS"/>
      <sheetName val="22D-GH_RS"/>
      <sheetName val="22E-GH_WRS"/>
      <sheetName val="22F-GH_WRXRS"/>
      <sheetName val="22G-HH_RS"/>
      <sheetName val="22H-HH_WRS"/>
      <sheetName val="22I-HH_WRXRS"/>
      <sheetName val="23-B_PPP"/>
      <sheetName val="23A-B_NC"/>
      <sheetName val="24-B_XGDP"/>
      <sheetName val="25-B_PPPCT"/>
      <sheetName val="25A-B_GRO"/>
      <sheetName val="26-B_XVA"/>
      <sheetName val="27-BP_RS"/>
      <sheetName val="27A-BP_RSGRO"/>
      <sheetName val="28-BP_RSXRS"/>
      <sheetName val="29-BP_RSXEI"/>
      <sheetName val="30-BP_TT"/>
      <sheetName val="30A-BP_TTGRO"/>
      <sheetName val="31-BP_TTXTT"/>
      <sheetName val="32-BP_TTXEI"/>
      <sheetName val="33-B_FBCT"/>
      <sheetName val="33A-B_FBGRO"/>
      <sheetName val="34-B_FBXVA"/>
      <sheetName val="35-B_XFB"/>
      <sheetName val="36-B_XFG"/>
      <sheetName val="37-B_XFON"/>
      <sheetName val="38-B_XFA"/>
      <sheetName val="39-B_DRUG"/>
      <sheetName val="39A-B_XDRUG"/>
      <sheetName val="40-B_COMP"/>
      <sheetName val="40A-B_XCOMP"/>
      <sheetName val="41-B_AERO"/>
      <sheetName val="41A-B_XAERO"/>
      <sheetName val="42-B_SERV"/>
      <sheetName val="42A-B_XSERV"/>
      <sheetName val="43-H_PPP"/>
      <sheetName val="43A-H_NC"/>
      <sheetName val="44-H_XGDP"/>
      <sheetName val="45-H_PPPCT"/>
      <sheetName val="45A-H_GRO"/>
      <sheetName val="46-H_XFB"/>
      <sheetName val="47-HP_RS"/>
      <sheetName val="47A-HP_RSGRO"/>
      <sheetName val="48-HP_RSXRS"/>
      <sheetName val="49-HP_TT"/>
      <sheetName val="49A-HP_TTGRO"/>
      <sheetName val="50-GV_PPP"/>
      <sheetName val="50A-GV_NC"/>
      <sheetName val="51-GV_XGDP"/>
      <sheetName val="52-GV_PPPCT"/>
      <sheetName val="52A-GV_GRO"/>
      <sheetName val="53-GV_XFB"/>
      <sheetName val="54-GP_RS"/>
      <sheetName val="54A-GP_RSGRO"/>
      <sheetName val="55-GP_RSXRS"/>
      <sheetName val="56-GP_TT"/>
      <sheetName val="56A-GP_TTGRO"/>
      <sheetName val="57-C_PPP"/>
      <sheetName val="57A-C_NC"/>
      <sheetName val="58-C_DFXTT"/>
      <sheetName val="59-C_CVXTT"/>
      <sheetName val="60A1-C_ECOPPP"/>
      <sheetName val="60A2-C_ECOXCV"/>
      <sheetName val="60B1-C_HEAPPP"/>
      <sheetName val="60B2-C_HEAXCV"/>
      <sheetName val="60C1-C_EDUPPP"/>
      <sheetName val="60C2-C_EDUXCV"/>
      <sheetName val="60D1-C_SPAPPP"/>
      <sheetName val="60D2-C_SPAXCV"/>
      <sheetName val="60E1-C_NORPPP"/>
      <sheetName val="60E2-C_NORXCV"/>
      <sheetName val="60F1-C_GUFPPP"/>
      <sheetName val="60F2-C_GUFXCV"/>
      <sheetName val="61-AFA_PPP"/>
      <sheetName val="61A-AFA_NC"/>
      <sheetName val="62-AFA_XB"/>
      <sheetName val="63-P_TRIAD"/>
      <sheetName val="63A-P_PCT"/>
      <sheetName val="64-P_XTRIAD"/>
      <sheetName val="65-P_ICTPCT"/>
      <sheetName val="66-P_BIOPCT"/>
      <sheetName val="67-TBP_RUSD"/>
      <sheetName val="67A-TBP_RNC"/>
      <sheetName val="68-TBP_PUSD"/>
      <sheetName val="68A-TBP_PNC"/>
      <sheetName val="69-TBP_PXG"/>
      <sheetName val="70-TD_XDRUG"/>
      <sheetName val="70A-TD_IDRUG"/>
      <sheetName val="70B-TD_EDRUG"/>
      <sheetName val="70C-TD_BDRUG"/>
      <sheetName val="71-TD_XCOMP"/>
      <sheetName val="71A-TD_ICOMP"/>
      <sheetName val="71B-TD_ECOMP"/>
      <sheetName val="71C-TD_BCOMP"/>
      <sheetName val="72-TD_XAERO"/>
      <sheetName val="72A-TD_IAERO"/>
      <sheetName val="72B-TD_EAERO"/>
      <sheetName val="72C-TD_BAERO"/>
      <sheetName val="A1-GDP"/>
      <sheetName val="A2-GDP_PPP"/>
      <sheetName val="B-PI"/>
      <sheetName val="C-PPP-C"/>
      <sheetName val="D1-VA"/>
      <sheetName val="D2-VA_PPP"/>
      <sheetName val="E-TOTPOP"/>
      <sheetName val="F-TOTEMP"/>
      <sheetName val="G-INDEMP"/>
      <sheetName val="H-ALF"/>
      <sheetName val="I-EX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showGridLines="0" zoomScaleNormal="100" workbookViewId="0"/>
  </sheetViews>
  <sheetFormatPr defaultColWidth="11.42578125" defaultRowHeight="13.15"/>
  <cols>
    <col min="2" max="2" width="159" bestFit="1" customWidth="1"/>
    <col min="3" max="3" width="44.85546875" bestFit="1" customWidth="1"/>
  </cols>
  <sheetData>
    <row r="1" spans="1:4" ht="17.45">
      <c r="A1" s="24" t="s">
        <v>0</v>
      </c>
    </row>
    <row r="3" spans="1:4">
      <c r="A3" s="81" t="s">
        <v>1</v>
      </c>
      <c r="B3" s="111" t="s">
        <v>2</v>
      </c>
      <c r="C3" s="81" t="s">
        <v>3</v>
      </c>
      <c r="D3" s="1"/>
    </row>
    <row r="4" spans="1:4">
      <c r="A4" s="92" t="s">
        <v>4</v>
      </c>
      <c r="B4" s="128" t="str">
        <f>'A.7.1'!A3</f>
        <v>Totale FoU-utgifter i universitets- og høgskolesektoren, inkludert  helseforetak med universitetstypefunksjon, etter lærested og utgiftstype i 2021. Mill. kr.</v>
      </c>
      <c r="C4" s="126" t="str">
        <f>'A.7.1'!A1</f>
        <v>Sist oppdatert 02.06.2023</v>
      </c>
      <c r="D4" s="82"/>
    </row>
    <row r="5" spans="1:4">
      <c r="A5" s="93" t="s">
        <v>5</v>
      </c>
      <c r="B5" s="94" t="str">
        <f>'A.7.2'!A3</f>
        <v>Totale FoU-utgifter i universitets- og høgskolesektoren, inkludert helseforetak med universitetssykehusfunksjon, etter finansieringskilde og lærested i 2021. Mill. kr.</v>
      </c>
      <c r="C5" s="126" t="str">
        <f>'A.7.2'!A1</f>
        <v>Sist oppdatert 02.06.2023</v>
      </c>
      <c r="D5" s="82"/>
    </row>
    <row r="6" spans="1:4">
      <c r="A6" s="93" t="s">
        <v>6</v>
      </c>
      <c r="B6" s="94" t="str">
        <f>'A.7.3'!A3</f>
        <v>Driftsutgifter til FoU i universitets- og høgskolesektoren, inkludert helseforetak med universitetssykehusfunksjon, etter finansieringskilde og lærested i 2021. Mill. kr.</v>
      </c>
      <c r="C6" s="126" t="str">
        <f>+'A.7.3'!$A$1</f>
        <v>Sist oppdatert 02.06.2023</v>
      </c>
      <c r="D6" s="82"/>
    </row>
    <row r="7" spans="1:4">
      <c r="A7" s="93" t="s">
        <v>7</v>
      </c>
      <c r="B7" s="94" t="str">
        <f>'A.7.4'!A3</f>
        <v>Driftsutgifter til FoU i universitets- og høgskolesektoren, inkludert helseforetak med universitetssykehusfunksjon, etter lærested og fagområde i 2021. Mill. kr.</v>
      </c>
      <c r="C7" s="126" t="str">
        <f>+'A.7.4'!$A$1</f>
        <v>Sist oppdatert 02.06.2023</v>
      </c>
      <c r="D7" s="82"/>
    </row>
    <row r="8" spans="1:4">
      <c r="A8" s="93" t="s">
        <v>8</v>
      </c>
      <c r="B8" s="94" t="str">
        <f>'A.7.5'!A3</f>
        <v xml:space="preserve">Totale FoU-utgifter i universitets- og høgskolesektoren, inkludert helseforetak med universitetssykehusfunksjon, etter finansieringskilde og fagområde i 2021. Mill. kr. </v>
      </c>
      <c r="C8" s="126" t="str">
        <f>+'A.7.5'!$A$1</f>
        <v>Sist oppdatert 02.06.2023</v>
      </c>
      <c r="D8" s="82"/>
    </row>
    <row r="9" spans="1:4">
      <c r="A9" s="93" t="s">
        <v>9</v>
      </c>
      <c r="B9" s="94" t="str">
        <f>'A.7.6'!A3&amp;'A.7.6'!A4</f>
        <v>FoU-utgifter til drift og vitenskapelig utstyr i universitets- og høgskolesektoren, inkludert helseforetak med universitetssykehusfunksjon, etter finansieringskilde og fagområde i 2021. Mill. kr.</v>
      </c>
      <c r="C9" s="126" t="str">
        <f>+'A.7.6'!$A$1</f>
        <v>Sist oppdatert 02.06.2023</v>
      </c>
      <c r="D9" s="82"/>
    </row>
    <row r="10" spans="1:4">
      <c r="A10" s="93" t="s">
        <v>10</v>
      </c>
      <c r="B10" s="94" t="str">
        <f>'A.7.7'!A3</f>
        <v xml:space="preserve">Driftsutgifter til FoU i universitets- og høgskolesektoren, inkludert helseforetak med universitetssykehusfunksjon, etter finansieringskilde og fagområde i 2021. Mill. kr. </v>
      </c>
      <c r="C10" s="126" t="str">
        <f>+'A.7.7'!$A$1</f>
        <v>Sist oppdatert 02.06.2023</v>
      </c>
      <c r="D10" s="82"/>
    </row>
    <row r="11" spans="1:4">
      <c r="A11" s="93" t="s">
        <v>11</v>
      </c>
      <c r="B11" s="94" t="str">
        <f>'A.7.8'!A3</f>
        <v>Forskere/faglig personale¹ i universitets- og høgskolesektoren, inkludert helseforetak med universitetssykehusfunksjon, etter lærested og stilling i 2021.</v>
      </c>
      <c r="C11" s="126" t="str">
        <f>+'A.7.8'!$A$1</f>
        <v>Sist oppdatert 10.05.2023</v>
      </c>
    </row>
    <row r="12" spans="1:4">
      <c r="A12" s="93" t="s">
        <v>12</v>
      </c>
      <c r="B12" s="94" t="str">
        <f>'A.7.9'!A3&amp;'A.7.9'!A4</f>
        <v>Forskere/faglig personale¹ i universitets- og høgskolesektoren, inkludert helseforetak med universitetssykehusfunksjon, etter institusjonstype og stilling i 2021. Totalt og kvinner.</v>
      </c>
      <c r="C12" s="126" t="str">
        <f>+'A.7.9'!$A$1</f>
        <v>Sist oppdatert 10.05.2023</v>
      </c>
    </row>
    <row r="13" spans="1:4">
      <c r="A13" s="93" t="s">
        <v>13</v>
      </c>
      <c r="B13" s="94" t="str">
        <f>'A.7.10'!A3</f>
        <v>Forskere/faglig personale¹ i universitets- og høgskolesektoren, inkludert helseforetak med universitetssykehusfunksjon, etter fagområde og stilling i 2021.</v>
      </c>
      <c r="C13" s="126" t="str">
        <f>+'A.7.10'!$A$1</f>
        <v>Sist oppdatert 10.05.2023</v>
      </c>
    </row>
    <row r="14" spans="1:4">
      <c r="A14" s="93" t="s">
        <v>14</v>
      </c>
      <c r="B14" s="94" t="str">
        <f>'A.7.11'!A3</f>
        <v>Rekrutteringspersonale i universitets- og høgskolesektoren, inkludert helseforetak med universitetssykehusfunksjon, etter lærested og stilling i 2021.</v>
      </c>
      <c r="C14" s="126" t="str">
        <f>+'A.7.11'!$A$1</f>
        <v>Sist oppdatert 10.05.2023</v>
      </c>
    </row>
    <row r="15" spans="1:4">
      <c r="A15" s="93" t="s">
        <v>15</v>
      </c>
      <c r="B15" s="94" t="str">
        <f>'A.7.12'!A3&amp;'A.7.12'!A4</f>
        <v>Rekrutteringspersonale i universitets- og høgskolesektoren, inkludert helseforetak med universitetssykehusfunksjon, etter fagområde og stilling i 2021.</v>
      </c>
      <c r="C15" s="126" t="str">
        <f>+'A.7.12'!$A$1</f>
        <v>Sist oppdatert 10.05.2023</v>
      </c>
    </row>
    <row r="16" spans="1:4">
      <c r="A16" s="93" t="s">
        <v>16</v>
      </c>
      <c r="B16" s="157" t="str">
        <f>'A.7.13'!A3</f>
        <v>FoU-årsverk i universitets- og høgskolesektoren, inkludert helseforetak med universitetssykehusfunksjon, etter lærested og type årsverk i 2021.</v>
      </c>
      <c r="C16" s="126" t="str">
        <f>'A.7.13'!A1</f>
        <v>Sist oppdatert 10.05.2023</v>
      </c>
    </row>
    <row r="17" spans="1:4">
      <c r="A17" s="93" t="s">
        <v>17</v>
      </c>
      <c r="B17" s="94" t="str">
        <f>'A.7.14'!A3</f>
        <v>Totale FoU-utgifter i universitets- og høgskolesektoren, inkludert helseforetak med universitetssykehusfunksjon, etter lærested 1970–2021. Mill. kr. Løpende priser.</v>
      </c>
      <c r="C17" s="126" t="str">
        <f>+'A.7.14'!$A$1</f>
        <v>Sist oppdatert 10.05.2023</v>
      </c>
      <c r="D17" s="82"/>
    </row>
    <row r="18" spans="1:4">
      <c r="A18" s="93" t="s">
        <v>18</v>
      </c>
      <c r="B18" s="94" t="str">
        <f>'A.7.15'!A3&amp;'A.7.15'!A4</f>
        <v>FoU-utgifter i universitets- og høgskolesektoren per innbygger i utvalgte land i 2010 og 2020.NOK i faste 2015-priser¹ og prosentandel av total FoU.</v>
      </c>
      <c r="C18" s="126" t="str">
        <f>'A.7.15'!A1</f>
        <v>Sist oppdatert 10.05.2023</v>
      </c>
    </row>
    <row r="19" spans="1:4">
      <c r="A19" s="239" t="s">
        <v>19</v>
      </c>
      <c r="B19" s="94" t="str">
        <f>'A.7.16'!A3&amp;" "&amp;'A.7.16'!A4</f>
        <v xml:space="preserve">Rapportert andel næringsrelevans og internasjonalisering av totale driftsutgifter til FoU i universitets- og høgskolesektoren i 2021, etter lærested. Prosent. </v>
      </c>
      <c r="C19" s="126" t="str">
        <f>'A.7.16'!A1</f>
        <v>Sist oppdatert 10.05.2023</v>
      </c>
    </row>
    <row r="22" spans="1:4">
      <c r="B22" t="s">
        <v>20</v>
      </c>
    </row>
    <row r="23" spans="1:4">
      <c r="A23" t="s">
        <v>21</v>
      </c>
      <c r="B23" t="s">
        <v>22</v>
      </c>
    </row>
    <row r="24" spans="1:4">
      <c r="A24" t="s">
        <v>23</v>
      </c>
      <c r="B24" t="s">
        <v>24</v>
      </c>
    </row>
    <row r="25" spans="1:4">
      <c r="A25" t="s">
        <v>25</v>
      </c>
      <c r="B25" t="s">
        <v>26</v>
      </c>
    </row>
    <row r="26" spans="1:4">
      <c r="A26">
        <v>0</v>
      </c>
      <c r="B26" t="s">
        <v>27</v>
      </c>
    </row>
  </sheetData>
  <hyperlinks>
    <hyperlink ref="A4" location="A.7.1!Utskriftsområde" display="A.7.1" xr:uid="{00000000-0004-0000-0000-000000000000}"/>
    <hyperlink ref="A5" location="A.7.2!Utskriftsområde" display="A.7.2" xr:uid="{00000000-0004-0000-0000-000001000000}"/>
    <hyperlink ref="A6" location="A.7.3!Utskriftsområde" display="A.7.3" xr:uid="{00000000-0004-0000-0000-000002000000}"/>
    <hyperlink ref="A7" location="A.7.4!Utskriftsområde" display="A.7.4" xr:uid="{00000000-0004-0000-0000-000003000000}"/>
    <hyperlink ref="A8" location="A.7.5!Utskriftsområde" display="A.7.5" xr:uid="{00000000-0004-0000-0000-000004000000}"/>
    <hyperlink ref="A9" location="A.7.6!Utskriftsområde" display="A.7.6" xr:uid="{00000000-0004-0000-0000-000005000000}"/>
    <hyperlink ref="A10" location="A.7.7!Utskriftsområde" display="A.7.7" xr:uid="{00000000-0004-0000-0000-000006000000}"/>
    <hyperlink ref="A11" location="A.7.8!Utskriftsområde" display="A.7.8" xr:uid="{00000000-0004-0000-0000-000007000000}"/>
    <hyperlink ref="A12" location="A.7.9!Utskriftsområde" display="A.7.9" xr:uid="{00000000-0004-0000-0000-000008000000}"/>
    <hyperlink ref="A13" location="A.7.10!Utskriftsområde" display="A.7.10" xr:uid="{00000000-0004-0000-0000-000009000000}"/>
    <hyperlink ref="A14" location="A.7.11!Utskriftsområde" display="A.7.11" xr:uid="{00000000-0004-0000-0000-00000A000000}"/>
    <hyperlink ref="A15" location="A.7.12!Utskriftsområde" display="A.7.12" xr:uid="{00000000-0004-0000-0000-00000B000000}"/>
    <hyperlink ref="A16" location="A.7.13!Utskriftsområde" display="A.7.13" xr:uid="{00000000-0004-0000-0000-00000C000000}"/>
    <hyperlink ref="A17" location="A.7.14!Utskriftsområde" display="A.7.14" xr:uid="{00000000-0004-0000-0000-00000D000000}"/>
    <hyperlink ref="A18" location="A.7.15!Utskriftsområde" display="A.7.15" xr:uid="{00000000-0004-0000-0000-00000E000000}"/>
    <hyperlink ref="A19" location="A.7.16!A1" display="A.7.16" xr:uid="{C3D95AA6-4392-4AB8-9639-D56C5AD27DB3}"/>
  </hyperlinks>
  <pageMargins left="0.7" right="0.7" top="0.78740157499999996" bottom="0.78740157499999996" header="0.3" footer="0.3"/>
  <pageSetup paperSize="9" scale="6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55"/>
  <sheetViews>
    <sheetView showGridLines="0" zoomScaleNormal="100" zoomScaleSheetLayoutView="100" workbookViewId="0">
      <selection sqref="A1:W33"/>
    </sheetView>
  </sheetViews>
  <sheetFormatPr defaultColWidth="9.140625" defaultRowHeight="13.15"/>
  <cols>
    <col min="1" max="1" width="28.5703125" style="7" customWidth="1"/>
    <col min="2" max="2" width="7.5703125" style="7" customWidth="1"/>
    <col min="3" max="3" width="9" style="7" customWidth="1"/>
    <col min="4" max="4" width="10" style="7" customWidth="1"/>
    <col min="5" max="5" width="10.85546875" style="7" customWidth="1"/>
    <col min="6" max="6" width="8.42578125" style="7" customWidth="1"/>
    <col min="7" max="7" width="9.5703125" style="7" customWidth="1"/>
    <col min="8" max="8" width="9.140625" style="7" customWidth="1"/>
    <col min="9" max="9" width="12" style="7" customWidth="1"/>
    <col min="10" max="10" width="9.42578125" style="7" customWidth="1"/>
    <col min="11" max="11" width="9.5703125" style="7" customWidth="1"/>
    <col min="12" max="12" width="9.140625" style="7" customWidth="1"/>
    <col min="13" max="13" width="12" style="7" customWidth="1"/>
    <col min="14" max="14" width="9.140625" style="7" customWidth="1"/>
    <col min="15" max="15" width="8.140625" style="7" customWidth="1"/>
    <col min="16" max="16" width="9.42578125" style="7" customWidth="1"/>
    <col min="17" max="17" width="11.85546875" style="7" customWidth="1"/>
    <col min="18" max="19" width="9.140625" style="7" customWidth="1"/>
    <col min="20" max="20" width="8.85546875" style="7" customWidth="1"/>
    <col min="21" max="21" width="11.42578125" style="7" customWidth="1"/>
    <col min="22" max="16384" width="9.140625" style="7"/>
  </cols>
  <sheetData>
    <row r="1" spans="1:23">
      <c r="A1" s="332" t="s">
        <v>114</v>
      </c>
    </row>
    <row r="2" spans="1:23" ht="17.45">
      <c r="A2" s="24" t="s">
        <v>151</v>
      </c>
    </row>
    <row r="3" spans="1:23" ht="15.6">
      <c r="A3" s="5" t="s">
        <v>152</v>
      </c>
    </row>
    <row r="4" spans="1:23" ht="15.6">
      <c r="A4" s="5" t="s">
        <v>153</v>
      </c>
    </row>
    <row r="5" spans="1:23">
      <c r="N5"/>
      <c r="O5"/>
      <c r="P5"/>
    </row>
    <row r="6" spans="1:23" ht="16.149999999999999">
      <c r="A6" s="47"/>
      <c r="B6" s="366" t="s">
        <v>33</v>
      </c>
      <c r="C6" s="366"/>
      <c r="D6" s="366"/>
      <c r="E6" s="366"/>
      <c r="F6" s="367" t="s">
        <v>154</v>
      </c>
      <c r="G6" s="367"/>
      <c r="H6" s="367"/>
      <c r="I6" s="367"/>
      <c r="J6" s="366" t="s">
        <v>155</v>
      </c>
      <c r="K6" s="366"/>
      <c r="L6" s="366"/>
      <c r="M6" s="366"/>
      <c r="N6" s="366" t="s">
        <v>156</v>
      </c>
      <c r="O6" s="366"/>
      <c r="P6" s="368"/>
      <c r="Q6" s="368"/>
      <c r="R6" s="362" t="s">
        <v>157</v>
      </c>
      <c r="S6" s="363"/>
      <c r="T6" s="363"/>
      <c r="U6" s="363"/>
    </row>
    <row r="7" spans="1:23" ht="16.149999999999999">
      <c r="A7" s="27"/>
      <c r="B7" s="284"/>
      <c r="C7" s="285"/>
      <c r="D7" s="285"/>
      <c r="E7" s="286"/>
      <c r="F7" s="284"/>
      <c r="G7" s="285"/>
      <c r="H7" s="285"/>
      <c r="I7" s="286"/>
      <c r="J7" s="369" t="s">
        <v>158</v>
      </c>
      <c r="K7" s="370"/>
      <c r="L7" s="370"/>
      <c r="M7" s="371"/>
      <c r="N7" s="284"/>
      <c r="O7" s="285"/>
      <c r="P7" s="285"/>
      <c r="Q7" s="286"/>
      <c r="R7" s="364"/>
      <c r="S7" s="365"/>
      <c r="T7" s="365"/>
      <c r="U7" s="365"/>
    </row>
    <row r="8" spans="1:23" ht="13.9">
      <c r="A8" s="27" t="s">
        <v>117</v>
      </c>
      <c r="B8" s="288" t="s">
        <v>33</v>
      </c>
      <c r="C8" s="289" t="s">
        <v>159</v>
      </c>
      <c r="D8" s="289" t="s">
        <v>160</v>
      </c>
      <c r="E8" s="290" t="s">
        <v>161</v>
      </c>
      <c r="F8" s="288" t="s">
        <v>33</v>
      </c>
      <c r="G8" s="289" t="s">
        <v>159</v>
      </c>
      <c r="H8" s="289" t="s">
        <v>160</v>
      </c>
      <c r="I8" s="290" t="s">
        <v>161</v>
      </c>
      <c r="J8" s="288" t="s">
        <v>33</v>
      </c>
      <c r="K8" s="289" t="s">
        <v>159</v>
      </c>
      <c r="L8" s="289" t="s">
        <v>160</v>
      </c>
      <c r="M8" s="290" t="s">
        <v>161</v>
      </c>
      <c r="N8" s="288" t="s">
        <v>33</v>
      </c>
      <c r="O8" s="289" t="s">
        <v>159</v>
      </c>
      <c r="P8" s="289" t="s">
        <v>160</v>
      </c>
      <c r="Q8" s="290" t="s">
        <v>161</v>
      </c>
      <c r="R8" s="288" t="s">
        <v>33</v>
      </c>
      <c r="S8" s="289" t="s">
        <v>159</v>
      </c>
      <c r="T8" s="289" t="s">
        <v>160</v>
      </c>
      <c r="U8" s="289" t="s">
        <v>161</v>
      </c>
    </row>
    <row r="9" spans="1:23" s="49" customFormat="1" ht="4.5" customHeight="1">
      <c r="A9" s="31"/>
      <c r="B9" s="287"/>
      <c r="C9" s="285"/>
      <c r="D9" s="285"/>
      <c r="E9" s="286"/>
      <c r="F9" s="314"/>
      <c r="G9" s="326"/>
      <c r="H9" s="326"/>
      <c r="I9" s="286"/>
      <c r="J9" s="287"/>
      <c r="K9" s="285"/>
      <c r="L9" s="285"/>
      <c r="M9" s="286"/>
      <c r="N9" s="287"/>
      <c r="O9" s="285"/>
      <c r="P9" s="285"/>
      <c r="Q9" s="286"/>
      <c r="R9" s="287"/>
      <c r="S9" s="285"/>
      <c r="T9" s="285"/>
      <c r="U9" s="285"/>
    </row>
    <row r="10" spans="1:23" ht="12.75" customHeight="1">
      <c r="A10" s="36" t="s">
        <v>126</v>
      </c>
      <c r="B10" s="312">
        <f>SUM(F10,J10,N10,R10)</f>
        <v>4533</v>
      </c>
      <c r="C10" s="323">
        <f>SUM(G10,K10,O10,S10)</f>
        <v>1552</v>
      </c>
      <c r="D10" s="324">
        <f>B10-C10</f>
        <v>2981</v>
      </c>
      <c r="E10" s="325">
        <f t="shared" ref="E10:E16" si="0">100*C10/B10</f>
        <v>34.237811603794398</v>
      </c>
      <c r="F10" s="312">
        <v>3740</v>
      </c>
      <c r="G10" s="323">
        <v>1257</v>
      </c>
      <c r="H10" s="324">
        <v>2483</v>
      </c>
      <c r="I10" s="325">
        <f>100*G10/F10</f>
        <v>33.609625668449198</v>
      </c>
      <c r="J10" s="312">
        <v>483</v>
      </c>
      <c r="K10" s="323">
        <v>168</v>
      </c>
      <c r="L10" s="324">
        <v>315</v>
      </c>
      <c r="M10" s="325">
        <f>100*K10/J10</f>
        <v>34.782608695652172</v>
      </c>
      <c r="N10" s="312">
        <v>310</v>
      </c>
      <c r="O10" s="323">
        <v>127</v>
      </c>
      <c r="P10" s="324">
        <v>183</v>
      </c>
      <c r="Q10" s="306">
        <f>100*O10/N10</f>
        <v>40.967741935483872</v>
      </c>
      <c r="R10" s="310" t="s">
        <v>25</v>
      </c>
      <c r="S10" s="316" t="s">
        <v>25</v>
      </c>
      <c r="T10" s="318" t="s">
        <v>25</v>
      </c>
      <c r="U10" s="299" t="s">
        <v>25</v>
      </c>
      <c r="V10" s="122"/>
      <c r="W10" s="122"/>
    </row>
    <row r="11" spans="1:23" ht="12.75" customHeight="1">
      <c r="A11" s="98" t="s">
        <v>127</v>
      </c>
      <c r="B11" s="313">
        <f t="shared" ref="B11:B24" si="1">SUM(F11,J11,N11,R11)</f>
        <v>484</v>
      </c>
      <c r="C11" s="323">
        <f t="shared" ref="C11:C24" si="2">SUM(G11,K11,O11,S11)</f>
        <v>235</v>
      </c>
      <c r="D11" s="325">
        <f t="shared" ref="D11:D24" si="3">B11-C11</f>
        <v>249</v>
      </c>
      <c r="E11" s="330">
        <f t="shared" si="0"/>
        <v>48.553719008264466</v>
      </c>
      <c r="F11" s="313">
        <v>367</v>
      </c>
      <c r="G11" s="323">
        <v>175</v>
      </c>
      <c r="H11" s="325">
        <v>192</v>
      </c>
      <c r="I11" s="330">
        <f t="shared" ref="I11:I16" si="4">100*G11/F11</f>
        <v>47.683923705722073</v>
      </c>
      <c r="J11" s="313">
        <v>44</v>
      </c>
      <c r="K11" s="323">
        <v>25</v>
      </c>
      <c r="L11" s="325">
        <v>19</v>
      </c>
      <c r="M11" s="330">
        <f t="shared" ref="M11:M16" si="5">100*K11/J11</f>
        <v>56.81818181818182</v>
      </c>
      <c r="N11" s="313">
        <v>73</v>
      </c>
      <c r="O11" s="323">
        <v>35</v>
      </c>
      <c r="P11" s="325">
        <v>38</v>
      </c>
      <c r="Q11" s="306">
        <f t="shared" ref="Q11:Q16" si="6">100*O11/N11</f>
        <v>47.945205479452056</v>
      </c>
      <c r="R11" s="309" t="s">
        <v>25</v>
      </c>
      <c r="S11" s="316" t="s">
        <v>25</v>
      </c>
      <c r="T11" s="319" t="s">
        <v>25</v>
      </c>
      <c r="U11" s="299" t="s">
        <v>25</v>
      </c>
      <c r="V11" s="122"/>
      <c r="W11" s="122"/>
    </row>
    <row r="12" spans="1:23" ht="12.75" customHeight="1">
      <c r="A12" s="98" t="s">
        <v>128</v>
      </c>
      <c r="B12" s="313">
        <f t="shared" si="1"/>
        <v>194</v>
      </c>
      <c r="C12" s="323">
        <f t="shared" si="2"/>
        <v>90</v>
      </c>
      <c r="D12" s="325">
        <f t="shared" si="3"/>
        <v>104</v>
      </c>
      <c r="E12" s="330">
        <f t="shared" si="0"/>
        <v>46.391752577319586</v>
      </c>
      <c r="F12" s="313">
        <v>132</v>
      </c>
      <c r="G12" s="323">
        <v>60</v>
      </c>
      <c r="H12" s="325">
        <v>72</v>
      </c>
      <c r="I12" s="330">
        <f t="shared" si="4"/>
        <v>45.454545454545453</v>
      </c>
      <c r="J12" s="313">
        <v>22</v>
      </c>
      <c r="K12" s="323">
        <v>11</v>
      </c>
      <c r="L12" s="325">
        <v>11</v>
      </c>
      <c r="M12" s="330">
        <f t="shared" si="5"/>
        <v>50</v>
      </c>
      <c r="N12" s="313">
        <v>40</v>
      </c>
      <c r="O12" s="323">
        <v>19</v>
      </c>
      <c r="P12" s="325">
        <v>21</v>
      </c>
      <c r="Q12" s="306">
        <f t="shared" si="6"/>
        <v>47.5</v>
      </c>
      <c r="R12" s="309" t="s">
        <v>25</v>
      </c>
      <c r="S12" s="316" t="s">
        <v>25</v>
      </c>
      <c r="T12" s="319" t="s">
        <v>25</v>
      </c>
      <c r="U12" s="299" t="s">
        <v>25</v>
      </c>
      <c r="V12" s="122"/>
      <c r="W12" s="122"/>
    </row>
    <row r="13" spans="1:23" ht="12.75" customHeight="1">
      <c r="A13" s="28" t="s">
        <v>129</v>
      </c>
      <c r="B13" s="313">
        <f t="shared" si="1"/>
        <v>5101</v>
      </c>
      <c r="C13" s="323">
        <f t="shared" si="2"/>
        <v>2587</v>
      </c>
      <c r="D13" s="325">
        <f t="shared" si="3"/>
        <v>2514</v>
      </c>
      <c r="E13" s="325">
        <f t="shared" si="0"/>
        <v>50.715545971378162</v>
      </c>
      <c r="F13" s="313">
        <v>3685</v>
      </c>
      <c r="G13" s="323">
        <v>1885</v>
      </c>
      <c r="H13" s="325">
        <v>1800</v>
      </c>
      <c r="I13" s="325">
        <f t="shared" si="4"/>
        <v>51.153324287652644</v>
      </c>
      <c r="J13" s="313">
        <v>700</v>
      </c>
      <c r="K13" s="323">
        <v>326</v>
      </c>
      <c r="L13" s="325">
        <v>374</v>
      </c>
      <c r="M13" s="325">
        <f t="shared" si="5"/>
        <v>46.571428571428569</v>
      </c>
      <c r="N13" s="313">
        <v>716</v>
      </c>
      <c r="O13" s="323">
        <v>376</v>
      </c>
      <c r="P13" s="325">
        <v>340</v>
      </c>
      <c r="Q13" s="306">
        <f t="shared" si="6"/>
        <v>52.513966480446925</v>
      </c>
      <c r="R13" s="309" t="s">
        <v>25</v>
      </c>
      <c r="S13" s="316" t="s">
        <v>25</v>
      </c>
      <c r="T13" s="319" t="s">
        <v>25</v>
      </c>
      <c r="U13" s="299" t="s">
        <v>25</v>
      </c>
      <c r="V13" s="122"/>
      <c r="W13" s="122"/>
    </row>
    <row r="14" spans="1:23" ht="12.75" customHeight="1">
      <c r="A14" s="28" t="s">
        <v>130</v>
      </c>
      <c r="B14" s="313">
        <f t="shared" si="1"/>
        <v>181</v>
      </c>
      <c r="C14" s="323">
        <f t="shared" si="2"/>
        <v>122</v>
      </c>
      <c r="D14" s="325">
        <f t="shared" si="3"/>
        <v>59</v>
      </c>
      <c r="E14" s="325">
        <f t="shared" si="0"/>
        <v>67.403314917127076</v>
      </c>
      <c r="F14" s="313">
        <v>149</v>
      </c>
      <c r="G14" s="323">
        <v>102</v>
      </c>
      <c r="H14" s="325">
        <v>47</v>
      </c>
      <c r="I14" s="325">
        <f t="shared" si="4"/>
        <v>68.456375838926178</v>
      </c>
      <c r="J14" s="313">
        <v>5</v>
      </c>
      <c r="K14" s="323">
        <v>3</v>
      </c>
      <c r="L14" s="325">
        <v>2</v>
      </c>
      <c r="M14" s="325">
        <f t="shared" si="5"/>
        <v>60</v>
      </c>
      <c r="N14" s="313">
        <v>27</v>
      </c>
      <c r="O14" s="323">
        <v>17</v>
      </c>
      <c r="P14" s="325">
        <v>10</v>
      </c>
      <c r="Q14" s="306">
        <f t="shared" si="6"/>
        <v>62.962962962962962</v>
      </c>
      <c r="R14" s="309" t="s">
        <v>25</v>
      </c>
      <c r="S14" s="316" t="s">
        <v>25</v>
      </c>
      <c r="T14" s="319" t="s">
        <v>25</v>
      </c>
      <c r="U14" s="299" t="s">
        <v>25</v>
      </c>
      <c r="V14" s="122"/>
      <c r="W14" s="122"/>
    </row>
    <row r="15" spans="1:23" ht="12.75" customHeight="1">
      <c r="A15" s="28" t="s">
        <v>131</v>
      </c>
      <c r="B15" s="313">
        <f t="shared" si="1"/>
        <v>1019</v>
      </c>
      <c r="C15" s="323">
        <f t="shared" si="2"/>
        <v>604</v>
      </c>
      <c r="D15" s="325">
        <f t="shared" si="3"/>
        <v>415</v>
      </c>
      <c r="E15" s="325">
        <f t="shared" si="0"/>
        <v>59.27379784102061</v>
      </c>
      <c r="F15" s="313">
        <v>670</v>
      </c>
      <c r="G15" s="323">
        <v>396</v>
      </c>
      <c r="H15" s="325">
        <v>274</v>
      </c>
      <c r="I15" s="325">
        <f t="shared" si="4"/>
        <v>59.104477611940297</v>
      </c>
      <c r="J15" s="313">
        <v>137</v>
      </c>
      <c r="K15" s="323">
        <v>83</v>
      </c>
      <c r="L15" s="325">
        <v>54</v>
      </c>
      <c r="M15" s="325">
        <f t="shared" si="5"/>
        <v>60.583941605839414</v>
      </c>
      <c r="N15" s="313">
        <v>212</v>
      </c>
      <c r="O15" s="323">
        <v>125</v>
      </c>
      <c r="P15" s="325">
        <v>87</v>
      </c>
      <c r="Q15" s="306">
        <f t="shared" si="6"/>
        <v>58.962264150943398</v>
      </c>
      <c r="R15" s="309" t="s">
        <v>25</v>
      </c>
      <c r="S15" s="316" t="s">
        <v>25</v>
      </c>
      <c r="T15" s="319" t="s">
        <v>25</v>
      </c>
      <c r="U15" s="299" t="s">
        <v>25</v>
      </c>
      <c r="V15" s="122"/>
      <c r="W15" s="122"/>
    </row>
    <row r="16" spans="1:23" s="6" customFormat="1" ht="12.75" customHeight="1">
      <c r="A16" s="98" t="s">
        <v>132</v>
      </c>
      <c r="B16" s="313">
        <f t="shared" si="1"/>
        <v>4294</v>
      </c>
      <c r="C16" s="323">
        <f t="shared" si="2"/>
        <v>2712</v>
      </c>
      <c r="D16" s="325">
        <f t="shared" si="3"/>
        <v>1582</v>
      </c>
      <c r="E16" s="325">
        <f t="shared" si="0"/>
        <v>63.157894736842103</v>
      </c>
      <c r="F16" s="313">
        <v>2612</v>
      </c>
      <c r="G16" s="323">
        <v>1666</v>
      </c>
      <c r="H16" s="325">
        <v>946</v>
      </c>
      <c r="I16" s="325">
        <f t="shared" si="4"/>
        <v>63.782542113323125</v>
      </c>
      <c r="J16" s="313">
        <v>805</v>
      </c>
      <c r="K16" s="323">
        <v>457</v>
      </c>
      <c r="L16" s="325">
        <v>348</v>
      </c>
      <c r="M16" s="325">
        <f t="shared" si="5"/>
        <v>56.770186335403729</v>
      </c>
      <c r="N16" s="313">
        <v>877</v>
      </c>
      <c r="O16" s="323">
        <v>589</v>
      </c>
      <c r="P16" s="325">
        <v>288</v>
      </c>
      <c r="Q16" s="306">
        <f t="shared" si="6"/>
        <v>67.160775370581533</v>
      </c>
      <c r="R16" s="309" t="s">
        <v>25</v>
      </c>
      <c r="S16" s="316" t="s">
        <v>25</v>
      </c>
      <c r="T16" s="319" t="s">
        <v>25</v>
      </c>
      <c r="U16" s="307" t="s">
        <v>25</v>
      </c>
      <c r="V16"/>
      <c r="W16" s="122"/>
    </row>
    <row r="17" spans="1:23" s="4" customFormat="1" ht="12.75" customHeight="1">
      <c r="A17" s="29" t="s">
        <v>133</v>
      </c>
      <c r="B17" s="301">
        <f t="shared" si="1"/>
        <v>15806</v>
      </c>
      <c r="C17" s="303">
        <f t="shared" si="2"/>
        <v>7902</v>
      </c>
      <c r="D17" s="296">
        <f t="shared" si="3"/>
        <v>7904</v>
      </c>
      <c r="E17" s="296">
        <f t="shared" ref="E17:E25" si="7">C17/B17*100</f>
        <v>49.993673288624571</v>
      </c>
      <c r="F17" s="301">
        <f>SUM(F10:F16)</f>
        <v>11355</v>
      </c>
      <c r="G17" s="303">
        <f>SUM(G10:G16)</f>
        <v>5541</v>
      </c>
      <c r="H17" s="296">
        <f>SUM(H10:H16)</f>
        <v>5814</v>
      </c>
      <c r="I17" s="296">
        <f t="shared" ref="I17:I25" si="8">G17/F17*100</f>
        <v>48.797886393659176</v>
      </c>
      <c r="J17" s="301">
        <f>SUM(J10:J16)</f>
        <v>2196</v>
      </c>
      <c r="K17" s="303">
        <f t="shared" ref="K17:L17" si="9">SUM(K10:K16)</f>
        <v>1073</v>
      </c>
      <c r="L17" s="296">
        <f t="shared" si="9"/>
        <v>1123</v>
      </c>
      <c r="M17" s="296">
        <f t="shared" ref="M17:M25" si="10">K17/J17*100</f>
        <v>48.861566484517304</v>
      </c>
      <c r="N17" s="301">
        <f>SUM(N10:N16)</f>
        <v>2255</v>
      </c>
      <c r="O17" s="303">
        <f t="shared" ref="O17:P17" si="11">SUM(O10:O16)</f>
        <v>1288</v>
      </c>
      <c r="P17" s="296">
        <f t="shared" si="11"/>
        <v>967</v>
      </c>
      <c r="Q17" s="321">
        <f t="shared" ref="Q17:Q25" si="12">O17/N17*100</f>
        <v>57.117516629711751</v>
      </c>
      <c r="R17" s="311" t="s">
        <v>25</v>
      </c>
      <c r="S17" s="317" t="s">
        <v>25</v>
      </c>
      <c r="T17" s="320" t="s">
        <v>25</v>
      </c>
      <c r="U17" s="308" t="s">
        <v>25</v>
      </c>
      <c r="V17" s="122"/>
      <c r="W17" s="122"/>
    </row>
    <row r="18" spans="1:23" ht="12.75" customHeight="1">
      <c r="A18" s="98" t="s">
        <v>134</v>
      </c>
      <c r="B18" s="313">
        <f t="shared" si="1"/>
        <v>1955</v>
      </c>
      <c r="C18" s="323">
        <f t="shared" si="2"/>
        <v>938</v>
      </c>
      <c r="D18" s="325">
        <f t="shared" si="3"/>
        <v>1017</v>
      </c>
      <c r="E18" s="325">
        <f t="shared" si="7"/>
        <v>47.979539641943738</v>
      </c>
      <c r="F18" s="313">
        <v>1571</v>
      </c>
      <c r="G18" s="323">
        <v>707</v>
      </c>
      <c r="H18" s="325">
        <v>864</v>
      </c>
      <c r="I18" s="325">
        <f t="shared" si="8"/>
        <v>45.003182686187145</v>
      </c>
      <c r="J18" s="313">
        <v>125</v>
      </c>
      <c r="K18" s="323">
        <v>65</v>
      </c>
      <c r="L18" s="325">
        <v>60</v>
      </c>
      <c r="M18" s="325">
        <f t="shared" si="10"/>
        <v>52</v>
      </c>
      <c r="N18" s="313">
        <v>43</v>
      </c>
      <c r="O18" s="323">
        <v>28</v>
      </c>
      <c r="P18" s="325">
        <v>15</v>
      </c>
      <c r="Q18" s="306">
        <f t="shared" si="12"/>
        <v>65.116279069767444</v>
      </c>
      <c r="R18" s="309">
        <v>216</v>
      </c>
      <c r="S18" s="316">
        <v>138</v>
      </c>
      <c r="T18" s="319">
        <v>78</v>
      </c>
      <c r="U18" s="306">
        <f>S18/R18*100</f>
        <v>63.888888888888886</v>
      </c>
      <c r="V18" s="122"/>
      <c r="W18" s="122"/>
    </row>
    <row r="19" spans="1:23" ht="12.75" customHeight="1">
      <c r="A19" s="98" t="s">
        <v>135</v>
      </c>
      <c r="B19" s="313">
        <f t="shared" si="1"/>
        <v>3180</v>
      </c>
      <c r="C19" s="323">
        <f t="shared" si="2"/>
        <v>1644</v>
      </c>
      <c r="D19" s="325">
        <f t="shared" si="3"/>
        <v>1536</v>
      </c>
      <c r="E19" s="325">
        <f t="shared" si="7"/>
        <v>51.698113207547166</v>
      </c>
      <c r="F19" s="313">
        <v>1778</v>
      </c>
      <c r="G19" s="323">
        <v>861</v>
      </c>
      <c r="H19" s="325">
        <v>917</v>
      </c>
      <c r="I19" s="325">
        <f t="shared" si="8"/>
        <v>48.425196850393696</v>
      </c>
      <c r="J19" s="313">
        <v>87</v>
      </c>
      <c r="K19" s="323">
        <v>45</v>
      </c>
      <c r="L19" s="325">
        <v>42</v>
      </c>
      <c r="M19" s="325">
        <f t="shared" si="10"/>
        <v>51.724137931034484</v>
      </c>
      <c r="N19" s="313">
        <v>130</v>
      </c>
      <c r="O19" s="323">
        <v>84</v>
      </c>
      <c r="P19" s="325">
        <v>46</v>
      </c>
      <c r="Q19" s="306">
        <f t="shared" si="12"/>
        <v>64.615384615384613</v>
      </c>
      <c r="R19" s="309">
        <v>1185</v>
      </c>
      <c r="S19" s="316">
        <v>654</v>
      </c>
      <c r="T19" s="319">
        <v>531</v>
      </c>
      <c r="U19" s="306">
        <f>S19/R19*100</f>
        <v>55.189873417721522</v>
      </c>
      <c r="V19" s="122"/>
      <c r="W19" s="122"/>
    </row>
    <row r="20" spans="1:23" s="6" customFormat="1" ht="12.75" customHeight="1">
      <c r="A20" s="98" t="s">
        <v>162</v>
      </c>
      <c r="B20" s="315">
        <f t="shared" si="1"/>
        <v>2308</v>
      </c>
      <c r="C20" s="327">
        <f t="shared" si="2"/>
        <v>1137</v>
      </c>
      <c r="D20" s="328">
        <f t="shared" si="3"/>
        <v>1171</v>
      </c>
      <c r="E20" s="325">
        <f t="shared" si="7"/>
        <v>49.263431542461007</v>
      </c>
      <c r="F20" s="315" t="s">
        <v>25</v>
      </c>
      <c r="G20" s="327" t="s">
        <v>25</v>
      </c>
      <c r="H20" s="328" t="s">
        <v>25</v>
      </c>
      <c r="I20" s="330" t="s">
        <v>25</v>
      </c>
      <c r="J20" s="315" t="s">
        <v>25</v>
      </c>
      <c r="K20" s="327" t="s">
        <v>25</v>
      </c>
      <c r="L20" s="328" t="s">
        <v>25</v>
      </c>
      <c r="M20" s="331" t="s">
        <v>25</v>
      </c>
      <c r="N20" s="315" t="s">
        <v>25</v>
      </c>
      <c r="O20" s="327" t="s">
        <v>25</v>
      </c>
      <c r="P20" s="328" t="s">
        <v>25</v>
      </c>
      <c r="Q20" s="331" t="s">
        <v>25</v>
      </c>
      <c r="R20" s="309">
        <v>2308</v>
      </c>
      <c r="S20" s="316">
        <v>1137</v>
      </c>
      <c r="T20" s="319">
        <v>1171</v>
      </c>
      <c r="U20" s="306">
        <f>S20/R20*100</f>
        <v>49.263431542461007</v>
      </c>
      <c r="V20"/>
      <c r="W20" s="122"/>
    </row>
    <row r="21" spans="1:23" s="4" customFormat="1" ht="12.75" customHeight="1">
      <c r="A21" s="29" t="s">
        <v>137</v>
      </c>
      <c r="B21" s="301">
        <f t="shared" si="1"/>
        <v>7443</v>
      </c>
      <c r="C21" s="303">
        <f t="shared" si="2"/>
        <v>3719</v>
      </c>
      <c r="D21" s="296">
        <f t="shared" si="3"/>
        <v>3724</v>
      </c>
      <c r="E21" s="296">
        <f t="shared" si="7"/>
        <v>49.966411393255406</v>
      </c>
      <c r="F21" s="301">
        <f>SUM(F18:F20)</f>
        <v>3349</v>
      </c>
      <c r="G21" s="303">
        <f>SUM(G18:G20)</f>
        <v>1568</v>
      </c>
      <c r="H21" s="296">
        <f>SUM(H18:H20)</f>
        <v>1781</v>
      </c>
      <c r="I21" s="296">
        <f t="shared" si="8"/>
        <v>46.819946252612723</v>
      </c>
      <c r="J21" s="301">
        <f>SUM(J18:J20)</f>
        <v>212</v>
      </c>
      <c r="K21" s="303">
        <f>SUM(K18:K20)</f>
        <v>110</v>
      </c>
      <c r="L21" s="296">
        <f>SUM(L18:L20)</f>
        <v>102</v>
      </c>
      <c r="M21" s="296">
        <f t="shared" si="10"/>
        <v>51.886792452830186</v>
      </c>
      <c r="N21" s="301">
        <f>SUM(N18:N20)</f>
        <v>173</v>
      </c>
      <c r="O21" s="303">
        <f>SUM(O18:O20)</f>
        <v>112</v>
      </c>
      <c r="P21" s="296">
        <f>SUM(P18:P20)</f>
        <v>61</v>
      </c>
      <c r="Q21" s="321">
        <f t="shared" si="12"/>
        <v>64.739884393063591</v>
      </c>
      <c r="R21" s="311">
        <f>SUM(R18:R20)</f>
        <v>3709</v>
      </c>
      <c r="S21" s="317">
        <f>SUM(S18:S20)</f>
        <v>1929</v>
      </c>
      <c r="T21" s="320">
        <v>1780</v>
      </c>
      <c r="U21" s="321">
        <f t="shared" ref="U21:U25" si="13">S21/R21*100</f>
        <v>52.008627662442706</v>
      </c>
      <c r="V21" s="122"/>
      <c r="W21" s="122"/>
    </row>
    <row r="22" spans="1:23" ht="12.75" customHeight="1">
      <c r="A22" s="28" t="s">
        <v>138</v>
      </c>
      <c r="B22" s="313">
        <f t="shared" si="1"/>
        <v>6955</v>
      </c>
      <c r="C22" s="323">
        <f t="shared" si="2"/>
        <v>3821</v>
      </c>
      <c r="D22" s="325">
        <f t="shared" si="3"/>
        <v>3134</v>
      </c>
      <c r="E22" s="325">
        <f t="shared" si="7"/>
        <v>54.938892882818116</v>
      </c>
      <c r="F22" s="313">
        <v>5651</v>
      </c>
      <c r="G22" s="323">
        <v>3017</v>
      </c>
      <c r="H22" s="325">
        <v>2634</v>
      </c>
      <c r="I22" s="325">
        <f t="shared" si="8"/>
        <v>53.388780746770479</v>
      </c>
      <c r="J22" s="313">
        <v>476</v>
      </c>
      <c r="K22" s="323">
        <v>266</v>
      </c>
      <c r="L22" s="325">
        <v>210</v>
      </c>
      <c r="M22" s="325">
        <f t="shared" si="10"/>
        <v>55.882352941176471</v>
      </c>
      <c r="N22" s="313">
        <v>335</v>
      </c>
      <c r="O22" s="323">
        <v>211</v>
      </c>
      <c r="P22" s="325">
        <v>124</v>
      </c>
      <c r="Q22" s="306">
        <f t="shared" si="12"/>
        <v>62.985074626865668</v>
      </c>
      <c r="R22" s="309">
        <v>493</v>
      </c>
      <c r="S22" s="316">
        <v>327</v>
      </c>
      <c r="T22" s="319">
        <v>166</v>
      </c>
      <c r="U22" s="306">
        <f t="shared" si="13"/>
        <v>66.328600405679509</v>
      </c>
      <c r="V22" s="122"/>
      <c r="W22" s="122"/>
    </row>
    <row r="23" spans="1:23" ht="12.75" customHeight="1">
      <c r="A23" s="28" t="s">
        <v>139</v>
      </c>
      <c r="B23" s="313">
        <f t="shared" si="1"/>
        <v>511</v>
      </c>
      <c r="C23" s="323">
        <f t="shared" si="2"/>
        <v>295</v>
      </c>
      <c r="D23" s="325">
        <f t="shared" si="3"/>
        <v>216</v>
      </c>
      <c r="E23" s="325">
        <f t="shared" si="7"/>
        <v>57.729941291585128</v>
      </c>
      <c r="F23" s="313">
        <v>458</v>
      </c>
      <c r="G23" s="323">
        <v>256</v>
      </c>
      <c r="H23" s="325">
        <v>202</v>
      </c>
      <c r="I23" s="325">
        <f t="shared" si="8"/>
        <v>55.895196506550214</v>
      </c>
      <c r="J23" s="313">
        <v>14</v>
      </c>
      <c r="K23" s="323">
        <v>8</v>
      </c>
      <c r="L23" s="325">
        <v>6</v>
      </c>
      <c r="M23" s="325">
        <f t="shared" si="10"/>
        <v>57.142857142857139</v>
      </c>
      <c r="N23" s="313">
        <v>9</v>
      </c>
      <c r="O23" s="323">
        <v>7</v>
      </c>
      <c r="P23" s="325">
        <v>2</v>
      </c>
      <c r="Q23" s="306">
        <f t="shared" si="12"/>
        <v>77.777777777777786</v>
      </c>
      <c r="R23" s="309">
        <v>30</v>
      </c>
      <c r="S23" s="316">
        <v>24</v>
      </c>
      <c r="T23" s="319">
        <v>6</v>
      </c>
      <c r="U23" s="306">
        <f t="shared" si="13"/>
        <v>80</v>
      </c>
      <c r="V23" s="122"/>
      <c r="W23" s="122"/>
    </row>
    <row r="24" spans="1:23" s="4" customFormat="1" ht="12.75" customHeight="1">
      <c r="A24" s="29" t="s">
        <v>140</v>
      </c>
      <c r="B24" s="301">
        <f t="shared" si="1"/>
        <v>7466</v>
      </c>
      <c r="C24" s="303">
        <f t="shared" si="2"/>
        <v>4116</v>
      </c>
      <c r="D24" s="296">
        <f t="shared" si="3"/>
        <v>3350</v>
      </c>
      <c r="E24" s="296">
        <f t="shared" si="7"/>
        <v>55.129922314492362</v>
      </c>
      <c r="F24" s="301">
        <f>SUM(F22:F23)</f>
        <v>6109</v>
      </c>
      <c r="G24" s="303">
        <f>SUM(G22:G23)</f>
        <v>3273</v>
      </c>
      <c r="H24" s="296">
        <v>2836</v>
      </c>
      <c r="I24" s="296">
        <f t="shared" si="8"/>
        <v>53.576690129317406</v>
      </c>
      <c r="J24" s="301">
        <f>SUM(J22:J23)</f>
        <v>490</v>
      </c>
      <c r="K24" s="303">
        <f t="shared" ref="K24:L24" si="14">SUM(K22:K23)</f>
        <v>274</v>
      </c>
      <c r="L24" s="296">
        <f t="shared" si="14"/>
        <v>216</v>
      </c>
      <c r="M24" s="296">
        <f t="shared" si="10"/>
        <v>55.91836734693878</v>
      </c>
      <c r="N24" s="301">
        <f>SUM(N22:N23)</f>
        <v>344</v>
      </c>
      <c r="O24" s="303">
        <f>SUM(O22:O23)</f>
        <v>218</v>
      </c>
      <c r="P24" s="296">
        <f>SUM(P22:P23)</f>
        <v>126</v>
      </c>
      <c r="Q24" s="321">
        <f t="shared" si="12"/>
        <v>63.372093023255815</v>
      </c>
      <c r="R24" s="311">
        <f>SUM(R22:R23)</f>
        <v>523</v>
      </c>
      <c r="S24" s="317">
        <f>SUM(S22:S23)</f>
        <v>351</v>
      </c>
      <c r="T24" s="320">
        <v>172</v>
      </c>
      <c r="U24" s="321">
        <f t="shared" si="13"/>
        <v>67.112810707456987</v>
      </c>
      <c r="V24" s="122"/>
      <c r="W24" s="122"/>
    </row>
    <row r="25" spans="1:23" s="4" customFormat="1" ht="13.5" customHeight="1">
      <c r="A25" s="29" t="s">
        <v>141</v>
      </c>
      <c r="B25" s="301">
        <f>SUM(B24,B21,B17)</f>
        <v>30715</v>
      </c>
      <c r="C25" s="303">
        <f t="shared" ref="C25:D25" si="15">SUM(C24,C21,C17)</f>
        <v>15737</v>
      </c>
      <c r="D25" s="296">
        <f t="shared" si="15"/>
        <v>14978</v>
      </c>
      <c r="E25" s="296">
        <f t="shared" si="7"/>
        <v>51.235552661566011</v>
      </c>
      <c r="F25" s="301">
        <f>SUM(F17,F21,F24)</f>
        <v>20813</v>
      </c>
      <c r="G25" s="303">
        <f t="shared" ref="G25:H25" si="16">SUM(G17,G21,G24)</f>
        <v>10382</v>
      </c>
      <c r="H25" s="296">
        <f t="shared" si="16"/>
        <v>10431</v>
      </c>
      <c r="I25" s="296">
        <f t="shared" si="8"/>
        <v>49.882285110267624</v>
      </c>
      <c r="J25" s="301">
        <f>SUM(J17,J21,J24)</f>
        <v>2898</v>
      </c>
      <c r="K25" s="303">
        <f t="shared" ref="K25:L25" si="17">SUM(K17,K21,K24)</f>
        <v>1457</v>
      </c>
      <c r="L25" s="296">
        <f t="shared" si="17"/>
        <v>1441</v>
      </c>
      <c r="M25" s="296">
        <f t="shared" si="10"/>
        <v>50.276052449965491</v>
      </c>
      <c r="N25" s="301">
        <f>SUM(N17,N21,N24)</f>
        <v>2772</v>
      </c>
      <c r="O25" s="303">
        <f>SUM(O17,O21,O24)</f>
        <v>1618</v>
      </c>
      <c r="P25" s="329">
        <f>SUM(P24,P21,P17)</f>
        <v>1154</v>
      </c>
      <c r="Q25" s="296">
        <f t="shared" si="12"/>
        <v>58.369408369408369</v>
      </c>
      <c r="R25" s="311">
        <f>SUM(R17,R21,R24)</f>
        <v>4232</v>
      </c>
      <c r="S25" s="317">
        <f>SUM(S17,S21,S24)</f>
        <v>2280</v>
      </c>
      <c r="T25" s="322">
        <v>1952</v>
      </c>
      <c r="U25" s="321">
        <f t="shared" si="13"/>
        <v>53.875236294896034</v>
      </c>
      <c r="V25" s="122"/>
      <c r="W25" s="122"/>
    </row>
    <row r="26" spans="1:23" s="4" customFormat="1">
      <c r="A26" s="50"/>
      <c r="F26" s="112"/>
    </row>
    <row r="27" spans="1:23" ht="14.45">
      <c r="A27" s="131" t="s">
        <v>142</v>
      </c>
    </row>
    <row r="28" spans="1:23" ht="25.5" customHeight="1">
      <c r="A28" s="352" t="s">
        <v>163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</row>
    <row r="29" spans="1:23">
      <c r="A29" s="361" t="s">
        <v>164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194"/>
      <c r="O29" s="194"/>
      <c r="P29" s="194"/>
      <c r="Q29" s="194"/>
    </row>
    <row r="30" spans="1:23">
      <c r="A30" s="258" t="s">
        <v>148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23">
      <c r="A31" s="131" t="s">
        <v>165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23">
      <c r="A32" s="14" t="s">
        <v>150</v>
      </c>
    </row>
    <row r="35" spans="1:29">
      <c r="A35" s="277"/>
    </row>
    <row r="39" spans="1:29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</sheetData>
  <mergeCells count="8">
    <mergeCell ref="R6:U7"/>
    <mergeCell ref="A29:M29"/>
    <mergeCell ref="A28:Q28"/>
    <mergeCell ref="B6:E6"/>
    <mergeCell ref="F6:I6"/>
    <mergeCell ref="J6:M6"/>
    <mergeCell ref="N6:Q6"/>
    <mergeCell ref="J7:M7"/>
  </mergeCells>
  <pageMargins left="0.78740157499999996" right="0.78740157499999996" top="0.984251969" bottom="0.984251969" header="0.5" footer="0.5"/>
  <pageSetup paperSize="9" scale="74" orientation="landscape" r:id="rId1"/>
  <headerFooter alignWithMargins="0"/>
  <ignoredErrors>
    <ignoredError sqref="I17:I19 Q17:Q19 M17:M19 I21:I27 M21:M23 J25 Q21:Q25 J24 M24:O2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5"/>
  <sheetViews>
    <sheetView showGridLines="0" tabSelected="1" zoomScaleNormal="100" zoomScaleSheetLayoutView="100" workbookViewId="0"/>
  </sheetViews>
  <sheetFormatPr defaultColWidth="9.140625" defaultRowHeight="13.15"/>
  <cols>
    <col min="1" max="1" width="29.140625" style="7" customWidth="1"/>
    <col min="2" max="9" width="13.85546875" style="7" customWidth="1"/>
    <col min="10" max="16384" width="9.140625" style="7"/>
  </cols>
  <sheetData>
    <row r="1" spans="1:26">
      <c r="A1" s="332" t="s">
        <v>114</v>
      </c>
    </row>
    <row r="2" spans="1:26" s="4" customFormat="1" ht="17.45">
      <c r="A2" s="24" t="s">
        <v>166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s="4" customFormat="1" ht="15.6">
      <c r="A3" s="5" t="s">
        <v>167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s="49" customFormat="1" ht="15" customHeight="1">
      <c r="A5" s="51"/>
      <c r="B5" s="197" t="s">
        <v>33</v>
      </c>
      <c r="C5" s="197" t="s">
        <v>168</v>
      </c>
      <c r="D5" s="197" t="s">
        <v>169</v>
      </c>
      <c r="E5" s="197" t="s">
        <v>170</v>
      </c>
      <c r="F5" s="197" t="s">
        <v>99</v>
      </c>
      <c r="G5" s="197" t="s">
        <v>171</v>
      </c>
      <c r="H5" s="197" t="s">
        <v>172</v>
      </c>
      <c r="I5" s="37" t="s">
        <v>173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s="49" customFormat="1" ht="16.5" customHeight="1">
      <c r="A6" s="52"/>
      <c r="B6" s="16"/>
      <c r="C6" s="16" t="s">
        <v>174</v>
      </c>
      <c r="D6" s="16" t="s">
        <v>175</v>
      </c>
      <c r="E6" s="16" t="s">
        <v>176</v>
      </c>
      <c r="F6" s="16"/>
      <c r="G6" s="16" t="s">
        <v>177</v>
      </c>
      <c r="H6" s="16" t="s">
        <v>178</v>
      </c>
      <c r="I6" s="38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s="49" customFormat="1" ht="13.9">
      <c r="A7" s="53" t="s">
        <v>117</v>
      </c>
      <c r="B7" s="17"/>
      <c r="C7" s="17"/>
      <c r="D7" s="17"/>
      <c r="E7" s="17" t="s">
        <v>175</v>
      </c>
      <c r="F7" s="17"/>
      <c r="G7" s="17"/>
      <c r="H7" s="17" t="s">
        <v>179</v>
      </c>
      <c r="I7" s="26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2.75" customHeight="1">
      <c r="A8" s="28" t="s">
        <v>126</v>
      </c>
      <c r="B8" s="11">
        <f>SUM(C8:I8)</f>
        <v>4533</v>
      </c>
      <c r="C8" s="55">
        <v>810</v>
      </c>
      <c r="D8" s="55">
        <v>1642</v>
      </c>
      <c r="E8" s="55">
        <v>762</v>
      </c>
      <c r="F8" s="55">
        <v>527</v>
      </c>
      <c r="G8" s="55">
        <v>701</v>
      </c>
      <c r="H8" s="55">
        <v>91</v>
      </c>
      <c r="I8" s="333" t="s">
        <v>25</v>
      </c>
      <c r="J8" s="123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2.75" customHeight="1">
      <c r="A9" s="98" t="s">
        <v>127</v>
      </c>
      <c r="B9" s="11">
        <f t="shared" ref="B9:B23" si="0">SUM(C9:I9)</f>
        <v>484</v>
      </c>
      <c r="C9" s="55">
        <v>86</v>
      </c>
      <c r="D9" s="55">
        <v>191</v>
      </c>
      <c r="E9" s="55">
        <v>60</v>
      </c>
      <c r="F9" s="55">
        <v>63</v>
      </c>
      <c r="G9" s="55">
        <v>77</v>
      </c>
      <c r="H9" s="55">
        <v>7</v>
      </c>
      <c r="I9" s="307" t="s">
        <v>23</v>
      </c>
      <c r="J9" s="123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2.75" customHeight="1">
      <c r="A10" s="98" t="s">
        <v>128</v>
      </c>
      <c r="B10" s="11">
        <f t="shared" si="0"/>
        <v>194</v>
      </c>
      <c r="C10" s="55">
        <v>28</v>
      </c>
      <c r="D10" s="55">
        <v>129</v>
      </c>
      <c r="E10" s="55">
        <v>6</v>
      </c>
      <c r="F10" s="55">
        <v>6</v>
      </c>
      <c r="G10" s="55">
        <v>25</v>
      </c>
      <c r="H10" s="114" t="s">
        <v>25</v>
      </c>
      <c r="I10" s="251" t="s">
        <v>25</v>
      </c>
      <c r="J10" s="123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2.75" customHeight="1">
      <c r="A11" s="28" t="s">
        <v>129</v>
      </c>
      <c r="B11" s="11">
        <f t="shared" si="0"/>
        <v>5101</v>
      </c>
      <c r="C11" s="55">
        <v>881</v>
      </c>
      <c r="D11" s="55">
        <v>2195</v>
      </c>
      <c r="E11" s="55">
        <v>546</v>
      </c>
      <c r="F11" s="55">
        <v>571</v>
      </c>
      <c r="G11" s="55">
        <v>748</v>
      </c>
      <c r="H11" s="55">
        <v>87</v>
      </c>
      <c r="I11" s="88">
        <v>73</v>
      </c>
      <c r="J11" s="123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2.75" customHeight="1">
      <c r="A12" s="28" t="s">
        <v>130</v>
      </c>
      <c r="B12" s="11">
        <f t="shared" si="0"/>
        <v>181</v>
      </c>
      <c r="C12" s="55">
        <v>4</v>
      </c>
      <c r="D12" s="55">
        <v>11</v>
      </c>
      <c r="E12" s="55">
        <v>2</v>
      </c>
      <c r="F12" s="55">
        <v>3</v>
      </c>
      <c r="G12" s="114"/>
      <c r="H12" s="114" t="s">
        <v>25</v>
      </c>
      <c r="I12" s="88">
        <v>161</v>
      </c>
      <c r="J12" s="123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2.75" customHeight="1">
      <c r="A13" s="28" t="s">
        <v>131</v>
      </c>
      <c r="B13" s="11">
        <f t="shared" si="0"/>
        <v>1019</v>
      </c>
      <c r="C13" s="55">
        <v>192</v>
      </c>
      <c r="D13" s="55">
        <v>494</v>
      </c>
      <c r="E13" s="55">
        <v>59</v>
      </c>
      <c r="F13" s="55">
        <v>45</v>
      </c>
      <c r="G13" s="55">
        <v>225</v>
      </c>
      <c r="H13" s="55">
        <v>4</v>
      </c>
      <c r="I13" s="251" t="s">
        <v>25</v>
      </c>
      <c r="J13" s="12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s="6" customFormat="1" ht="12.75" customHeight="1">
      <c r="A14" s="98" t="s">
        <v>132</v>
      </c>
      <c r="B14" s="11">
        <f t="shared" si="0"/>
        <v>4297</v>
      </c>
      <c r="C14" s="55">
        <v>669</v>
      </c>
      <c r="D14" s="55">
        <v>2017</v>
      </c>
      <c r="E14" s="55">
        <v>191</v>
      </c>
      <c r="F14" s="55">
        <v>277</v>
      </c>
      <c r="G14" s="55">
        <v>1108</v>
      </c>
      <c r="H14" s="55">
        <v>31</v>
      </c>
      <c r="I14" s="87">
        <v>4</v>
      </c>
      <c r="J14" s="123"/>
      <c r="K14" s="85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s="4" customFormat="1" ht="12.75" customHeight="1">
      <c r="A15" s="29" t="s">
        <v>133</v>
      </c>
      <c r="B15" s="334">
        <f t="shared" si="0"/>
        <v>15809</v>
      </c>
      <c r="C15" s="124">
        <f>SUM(C8:C14)</f>
        <v>2670</v>
      </c>
      <c r="D15" s="124">
        <f t="shared" ref="D15:I15" si="1">SUM(D8:D14)</f>
        <v>6679</v>
      </c>
      <c r="E15" s="124">
        <f t="shared" si="1"/>
        <v>1626</v>
      </c>
      <c r="F15" s="124">
        <f t="shared" si="1"/>
        <v>1492</v>
      </c>
      <c r="G15" s="124">
        <f t="shared" si="1"/>
        <v>2884</v>
      </c>
      <c r="H15" s="124">
        <f t="shared" si="1"/>
        <v>220</v>
      </c>
      <c r="I15" s="89">
        <f t="shared" si="1"/>
        <v>238</v>
      </c>
      <c r="J15" s="123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2.75" customHeight="1">
      <c r="A16" s="98" t="s">
        <v>134</v>
      </c>
      <c r="B16" s="11">
        <f t="shared" si="0"/>
        <v>1955</v>
      </c>
      <c r="C16" s="55">
        <v>173</v>
      </c>
      <c r="D16" s="55">
        <v>409</v>
      </c>
      <c r="E16" s="55">
        <v>483</v>
      </c>
      <c r="F16" s="55">
        <v>268</v>
      </c>
      <c r="G16" s="55">
        <v>584</v>
      </c>
      <c r="H16" s="55">
        <v>38</v>
      </c>
      <c r="I16" s="251" t="s">
        <v>25</v>
      </c>
      <c r="J16" s="123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2.75" customHeight="1">
      <c r="A17" s="98" t="s">
        <v>135</v>
      </c>
      <c r="B17" s="11">
        <f t="shared" si="0"/>
        <v>3177</v>
      </c>
      <c r="C17" s="55">
        <v>167</v>
      </c>
      <c r="D17" s="55">
        <v>549</v>
      </c>
      <c r="E17" s="55">
        <v>493</v>
      </c>
      <c r="F17" s="55">
        <v>230</v>
      </c>
      <c r="G17" s="55">
        <v>1656</v>
      </c>
      <c r="H17" s="55">
        <v>82</v>
      </c>
      <c r="I17" s="251" t="s">
        <v>25</v>
      </c>
      <c r="J17" s="123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6" customFormat="1" ht="14.1" customHeight="1">
      <c r="A18" s="98" t="s">
        <v>162</v>
      </c>
      <c r="B18" s="11">
        <f t="shared" si="0"/>
        <v>2308</v>
      </c>
      <c r="C18" s="114" t="s">
        <v>25</v>
      </c>
      <c r="D18" s="114" t="s">
        <v>25</v>
      </c>
      <c r="E18" s="114" t="s">
        <v>25</v>
      </c>
      <c r="F18" s="114" t="s">
        <v>25</v>
      </c>
      <c r="G18" s="100">
        <v>2308</v>
      </c>
      <c r="H18" s="114" t="s">
        <v>25</v>
      </c>
      <c r="I18" s="251" t="s">
        <v>25</v>
      </c>
      <c r="J18" s="123"/>
      <c r="K18" s="85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4" customFormat="1" ht="12.75" customHeight="1">
      <c r="A19" s="29" t="s">
        <v>137</v>
      </c>
      <c r="B19" s="334">
        <f t="shared" si="0"/>
        <v>7440</v>
      </c>
      <c r="C19" s="124">
        <f>SUM(C16:C18)</f>
        <v>340</v>
      </c>
      <c r="D19" s="124">
        <f t="shared" ref="D19:H19" si="2">SUM(D16:D18)</f>
        <v>958</v>
      </c>
      <c r="E19" s="124">
        <f t="shared" si="2"/>
        <v>976</v>
      </c>
      <c r="F19" s="124">
        <f t="shared" si="2"/>
        <v>498</v>
      </c>
      <c r="G19" s="124">
        <f t="shared" si="2"/>
        <v>4548</v>
      </c>
      <c r="H19" s="124">
        <f t="shared" si="2"/>
        <v>120</v>
      </c>
      <c r="I19" s="89" t="s">
        <v>25</v>
      </c>
      <c r="J19" s="123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2.75" customHeight="1">
      <c r="A20" s="28" t="s">
        <v>138</v>
      </c>
      <c r="B20" s="11">
        <f t="shared" si="0"/>
        <v>6955</v>
      </c>
      <c r="C20" s="55">
        <v>668</v>
      </c>
      <c r="D20" s="55">
        <v>1721</v>
      </c>
      <c r="E20" s="55">
        <v>1351</v>
      </c>
      <c r="F20" s="55">
        <v>1364</v>
      </c>
      <c r="G20" s="55">
        <v>1720</v>
      </c>
      <c r="H20" s="55">
        <v>127</v>
      </c>
      <c r="I20" s="87">
        <v>4</v>
      </c>
      <c r="J20" s="123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2.75" customHeight="1">
      <c r="A21" s="28" t="s">
        <v>139</v>
      </c>
      <c r="B21" s="11">
        <f t="shared" si="0"/>
        <v>511</v>
      </c>
      <c r="C21" s="55">
        <v>51</v>
      </c>
      <c r="D21" s="55">
        <v>273</v>
      </c>
      <c r="E21" s="55">
        <v>36</v>
      </c>
      <c r="F21" s="55">
        <v>70</v>
      </c>
      <c r="G21" s="55">
        <v>69</v>
      </c>
      <c r="H21" s="55">
        <v>12</v>
      </c>
      <c r="I21" s="251" t="s">
        <v>25</v>
      </c>
      <c r="J21" s="123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s="4" customFormat="1" ht="12.75" customHeight="1">
      <c r="A22" s="29" t="s">
        <v>140</v>
      </c>
      <c r="B22" s="334">
        <f t="shared" si="0"/>
        <v>7466</v>
      </c>
      <c r="C22" s="124">
        <f>SUM(C20:C21)</f>
        <v>719</v>
      </c>
      <c r="D22" s="124">
        <f t="shared" ref="D22:I22" si="3">SUM(D20:D21)</f>
        <v>1994</v>
      </c>
      <c r="E22" s="124">
        <f t="shared" si="3"/>
        <v>1387</v>
      </c>
      <c r="F22" s="124">
        <f t="shared" si="3"/>
        <v>1434</v>
      </c>
      <c r="G22" s="124">
        <f t="shared" si="3"/>
        <v>1789</v>
      </c>
      <c r="H22" s="124">
        <f t="shared" si="3"/>
        <v>139</v>
      </c>
      <c r="I22" s="89">
        <f t="shared" si="3"/>
        <v>4</v>
      </c>
      <c r="J22" s="123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s="4" customFormat="1" ht="12.75" customHeight="1">
      <c r="A23" s="29" t="s">
        <v>141</v>
      </c>
      <c r="B23" s="334">
        <f t="shared" si="0"/>
        <v>30715</v>
      </c>
      <c r="C23" s="124">
        <f>C15+C19+C22</f>
        <v>3729</v>
      </c>
      <c r="D23" s="124">
        <f t="shared" ref="D23:H23" si="4">D15+D19+D22</f>
        <v>9631</v>
      </c>
      <c r="E23" s="124">
        <f t="shared" si="4"/>
        <v>3989</v>
      </c>
      <c r="F23" s="124">
        <f t="shared" si="4"/>
        <v>3424</v>
      </c>
      <c r="G23" s="124">
        <f t="shared" si="4"/>
        <v>9221</v>
      </c>
      <c r="H23" s="124">
        <f t="shared" si="4"/>
        <v>479</v>
      </c>
      <c r="I23" s="89">
        <f>I15+I22</f>
        <v>242</v>
      </c>
      <c r="J23" s="1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s="4" customFormat="1" ht="12.75" customHeight="1">
      <c r="A24" s="65"/>
      <c r="B24" s="343"/>
      <c r="C24" s="342"/>
      <c r="D24" s="342"/>
      <c r="E24" s="342"/>
      <c r="F24" s="342"/>
      <c r="G24" s="342"/>
      <c r="H24" s="342"/>
      <c r="I24" s="342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>
      <c r="A25" s="258" t="s">
        <v>180</v>
      </c>
      <c r="B25" s="336"/>
      <c r="C25" s="336"/>
      <c r="D25" s="336"/>
      <c r="E25" s="336"/>
      <c r="F25" s="336"/>
      <c r="G25" s="336"/>
      <c r="H25" s="336"/>
      <c r="I25" s="336"/>
      <c r="J25" s="336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>
      <c r="A26" s="258" t="s">
        <v>181</v>
      </c>
      <c r="B26"/>
      <c r="C26"/>
      <c r="D26"/>
      <c r="E26"/>
      <c r="F26"/>
      <c r="G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>
      <c r="A27" s="258" t="s">
        <v>182</v>
      </c>
      <c r="B27"/>
      <c r="C27"/>
      <c r="D27"/>
      <c r="E27"/>
      <c r="F27"/>
      <c r="G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>
      <c r="A28" s="258" t="s">
        <v>148</v>
      </c>
      <c r="B28"/>
      <c r="C28"/>
      <c r="D28"/>
      <c r="E28"/>
      <c r="F28"/>
      <c r="G28"/>
      <c r="H28"/>
    </row>
    <row r="29" spans="1:26">
      <c r="A29" s="131" t="s">
        <v>165</v>
      </c>
      <c r="B29"/>
      <c r="C29"/>
      <c r="D29"/>
      <c r="E29"/>
      <c r="F29"/>
      <c r="G29"/>
      <c r="H29"/>
    </row>
    <row r="30" spans="1:26" s="225" customFormat="1">
      <c r="A30" s="262" t="s">
        <v>150</v>
      </c>
    </row>
    <row r="31" spans="1:26">
      <c r="A31" s="10" t="s">
        <v>183</v>
      </c>
      <c r="B31" s="54"/>
    </row>
    <row r="33" spans="1:1">
      <c r="A33"/>
    </row>
    <row r="35" spans="1:1">
      <c r="A35" s="277"/>
    </row>
  </sheetData>
  <pageMargins left="0.31496062992125984" right="0.15748031496062992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39"/>
  <sheetViews>
    <sheetView showGridLines="0" zoomScaleNormal="100" zoomScaleSheetLayoutView="100" workbookViewId="0">
      <selection sqref="A1:R20"/>
    </sheetView>
  </sheetViews>
  <sheetFormatPr defaultColWidth="9.140625" defaultRowHeight="13.15"/>
  <cols>
    <col min="1" max="1" width="33.42578125" style="6" customWidth="1"/>
    <col min="2" max="2" width="9.5703125" style="6" customWidth="1"/>
    <col min="3" max="9" width="12.5703125" style="6" customWidth="1"/>
    <col min="10" max="10" width="10.85546875" style="6" customWidth="1"/>
    <col min="11" max="12" width="12.42578125" style="6" customWidth="1"/>
    <col min="13" max="13" width="11.42578125" style="6" customWidth="1"/>
    <col min="14" max="14" width="12.42578125" style="6" customWidth="1"/>
    <col min="15" max="15" width="10.85546875" style="6" customWidth="1"/>
    <col min="16" max="16" width="12.42578125" style="6" customWidth="1"/>
    <col min="17" max="17" width="12.5703125" style="6" customWidth="1"/>
    <col min="18" max="22" width="9.140625" style="6"/>
    <col min="37" max="16384" width="9.140625" style="6"/>
  </cols>
  <sheetData>
    <row r="1" spans="1:36">
      <c r="A1" s="332" t="s">
        <v>114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</row>
    <row r="2" spans="1:36" s="4" customFormat="1" ht="17.45">
      <c r="A2" s="24" t="s">
        <v>184</v>
      </c>
    </row>
    <row r="3" spans="1:36" s="4" customFormat="1" ht="15.6">
      <c r="A3" s="5" t="s">
        <v>185</v>
      </c>
    </row>
    <row r="4" spans="1:36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</row>
    <row r="5" spans="1:36" s="13" customFormat="1" ht="69">
      <c r="A5" s="152" t="s">
        <v>117</v>
      </c>
      <c r="B5" s="153" t="s">
        <v>33</v>
      </c>
      <c r="C5" s="154" t="s">
        <v>45</v>
      </c>
      <c r="D5" s="154" t="s">
        <v>44</v>
      </c>
      <c r="E5" s="154" t="s">
        <v>92</v>
      </c>
      <c r="F5" s="154" t="s">
        <v>90</v>
      </c>
      <c r="G5" s="154" t="s">
        <v>120</v>
      </c>
      <c r="H5" s="154" t="s">
        <v>121</v>
      </c>
      <c r="I5" s="154" t="s">
        <v>52</v>
      </c>
      <c r="J5" s="154" t="s">
        <v>53</v>
      </c>
      <c r="K5" s="154" t="s">
        <v>80</v>
      </c>
      <c r="L5" s="154" t="s">
        <v>51</v>
      </c>
      <c r="M5" s="154" t="s">
        <v>186</v>
      </c>
      <c r="N5" s="154" t="s">
        <v>187</v>
      </c>
      <c r="O5" s="154" t="s">
        <v>188</v>
      </c>
      <c r="P5" s="155" t="s">
        <v>189</v>
      </c>
      <c r="Q5" s="156" t="s">
        <v>95</v>
      </c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</row>
    <row r="6" spans="1:36" ht="12.75" customHeight="1">
      <c r="A6" s="28" t="s">
        <v>190</v>
      </c>
      <c r="B6" s="56">
        <f t="shared" ref="B6:B15" si="0">SUM(C6:Q6)</f>
        <v>4839</v>
      </c>
      <c r="C6" s="56">
        <v>543</v>
      </c>
      <c r="D6" s="56">
        <v>810</v>
      </c>
      <c r="E6" s="56">
        <v>492</v>
      </c>
      <c r="F6" s="56">
        <v>1144</v>
      </c>
      <c r="G6" s="56">
        <v>198</v>
      </c>
      <c r="H6" s="56">
        <v>210</v>
      </c>
      <c r="I6" s="56">
        <v>213</v>
      </c>
      <c r="J6" s="56">
        <v>137</v>
      </c>
      <c r="K6" s="56">
        <v>217</v>
      </c>
      <c r="L6" s="56">
        <v>168</v>
      </c>
      <c r="M6" s="56">
        <v>56</v>
      </c>
      <c r="N6" s="56">
        <v>84</v>
      </c>
      <c r="O6" s="90">
        <v>274</v>
      </c>
      <c r="P6" s="56">
        <v>293</v>
      </c>
      <c r="Q6" s="250" t="s">
        <v>25</v>
      </c>
      <c r="R6" s="291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</row>
    <row r="7" spans="1:36" ht="12.75" customHeight="1">
      <c r="A7" s="28" t="s">
        <v>191</v>
      </c>
      <c r="B7" s="56">
        <f t="shared" si="0"/>
        <v>945</v>
      </c>
      <c r="C7" s="56">
        <v>83</v>
      </c>
      <c r="D7" s="56">
        <v>233</v>
      </c>
      <c r="E7" s="56">
        <v>44</v>
      </c>
      <c r="F7" s="56">
        <v>430</v>
      </c>
      <c r="G7" s="56">
        <v>47</v>
      </c>
      <c r="H7" s="56">
        <v>29</v>
      </c>
      <c r="I7" s="90">
        <v>16</v>
      </c>
      <c r="J7" s="56">
        <v>6</v>
      </c>
      <c r="K7" s="56">
        <v>7</v>
      </c>
      <c r="L7" s="56">
        <v>9</v>
      </c>
      <c r="M7" s="90">
        <v>3</v>
      </c>
      <c r="N7" s="56">
        <v>16</v>
      </c>
      <c r="O7" s="90">
        <v>13</v>
      </c>
      <c r="P7" s="56">
        <v>9</v>
      </c>
      <c r="Q7" s="251" t="s">
        <v>25</v>
      </c>
      <c r="R7" s="291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</row>
    <row r="8" spans="1:36" ht="12.75" customHeight="1">
      <c r="A8" s="98" t="s">
        <v>192</v>
      </c>
      <c r="B8" s="56">
        <f t="shared" si="0"/>
        <v>491</v>
      </c>
      <c r="C8" s="114" t="s">
        <v>25</v>
      </c>
      <c r="D8" s="114" t="s">
        <v>25</v>
      </c>
      <c r="E8" s="114" t="s">
        <v>25</v>
      </c>
      <c r="F8" s="114" t="s">
        <v>25</v>
      </c>
      <c r="G8" s="114" t="s">
        <v>25</v>
      </c>
      <c r="H8" s="114" t="s">
        <v>25</v>
      </c>
      <c r="I8" s="114" t="s">
        <v>25</v>
      </c>
      <c r="J8" s="114" t="s">
        <v>25</v>
      </c>
      <c r="K8" s="114" t="s">
        <v>25</v>
      </c>
      <c r="L8" s="114" t="s">
        <v>25</v>
      </c>
      <c r="M8" s="114" t="s">
        <v>25</v>
      </c>
      <c r="N8" s="114" t="s">
        <v>25</v>
      </c>
      <c r="O8" s="114" t="s">
        <v>25</v>
      </c>
      <c r="P8" s="114" t="s">
        <v>25</v>
      </c>
      <c r="Q8" s="246">
        <v>491</v>
      </c>
      <c r="R8" s="291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</row>
    <row r="9" spans="1:36" ht="12.75" customHeight="1">
      <c r="A9" s="98" t="s">
        <v>193</v>
      </c>
      <c r="B9" s="56">
        <f t="shared" si="0"/>
        <v>680</v>
      </c>
      <c r="C9" s="56">
        <v>63</v>
      </c>
      <c r="D9" s="56">
        <v>156</v>
      </c>
      <c r="E9" s="56">
        <v>48</v>
      </c>
      <c r="F9" s="56">
        <v>262</v>
      </c>
      <c r="G9" s="56">
        <v>12</v>
      </c>
      <c r="H9" s="56">
        <v>39</v>
      </c>
      <c r="I9" s="56">
        <v>13</v>
      </c>
      <c r="J9" s="56">
        <v>10</v>
      </c>
      <c r="K9" s="56">
        <v>8</v>
      </c>
      <c r="L9" s="56">
        <v>4</v>
      </c>
      <c r="M9" s="91">
        <v>10</v>
      </c>
      <c r="N9" s="56">
        <v>3</v>
      </c>
      <c r="O9" s="90">
        <v>17</v>
      </c>
      <c r="P9" s="56">
        <v>33</v>
      </c>
      <c r="Q9" s="339">
        <v>2</v>
      </c>
      <c r="R9" s="291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</row>
    <row r="10" spans="1:36" s="4" customFormat="1" ht="12.75" customHeight="1">
      <c r="A10" s="29" t="s">
        <v>194</v>
      </c>
      <c r="B10" s="57">
        <f t="shared" si="0"/>
        <v>6955</v>
      </c>
      <c r="C10" s="57">
        <f>SUM(C6:C9)</f>
        <v>689</v>
      </c>
      <c r="D10" s="57">
        <f t="shared" ref="D10:Q10" si="1">SUM(D6:D9)</f>
        <v>1199</v>
      </c>
      <c r="E10" s="57">
        <f t="shared" si="1"/>
        <v>584</v>
      </c>
      <c r="F10" s="57">
        <f t="shared" si="1"/>
        <v>1836</v>
      </c>
      <c r="G10" s="337">
        <f t="shared" si="1"/>
        <v>257</v>
      </c>
      <c r="H10" s="337">
        <f t="shared" si="1"/>
        <v>278</v>
      </c>
      <c r="I10" s="337">
        <f t="shared" si="1"/>
        <v>242</v>
      </c>
      <c r="J10" s="337">
        <f t="shared" si="1"/>
        <v>153</v>
      </c>
      <c r="K10" s="337">
        <f t="shared" si="1"/>
        <v>232</v>
      </c>
      <c r="L10" s="337">
        <f t="shared" si="1"/>
        <v>181</v>
      </c>
      <c r="M10" s="337">
        <f t="shared" si="1"/>
        <v>69</v>
      </c>
      <c r="N10" s="57">
        <f t="shared" si="1"/>
        <v>103</v>
      </c>
      <c r="O10" s="57">
        <f t="shared" si="1"/>
        <v>304</v>
      </c>
      <c r="P10" s="57">
        <f t="shared" si="1"/>
        <v>335</v>
      </c>
      <c r="Q10" s="247">
        <f t="shared" si="1"/>
        <v>493</v>
      </c>
      <c r="R10" s="292"/>
    </row>
    <row r="11" spans="1:36" ht="12.75" customHeight="1">
      <c r="A11" s="28" t="s">
        <v>195</v>
      </c>
      <c r="B11" s="56">
        <f t="shared" si="0"/>
        <v>351</v>
      </c>
      <c r="C11" s="56">
        <v>116</v>
      </c>
      <c r="D11" s="56">
        <v>60</v>
      </c>
      <c r="E11" s="56">
        <v>11</v>
      </c>
      <c r="F11" s="56">
        <v>90</v>
      </c>
      <c r="G11" s="335">
        <v>11</v>
      </c>
      <c r="H11" s="335">
        <v>2</v>
      </c>
      <c r="I11" s="335">
        <v>2</v>
      </c>
      <c r="J11" s="335">
        <v>14</v>
      </c>
      <c r="K11" s="335">
        <v>22</v>
      </c>
      <c r="L11" s="335">
        <v>9</v>
      </c>
      <c r="M11" s="335">
        <v>1</v>
      </c>
      <c r="N11" s="114" t="s">
        <v>25</v>
      </c>
      <c r="O11" s="56">
        <v>9</v>
      </c>
      <c r="P11" s="91">
        <v>4</v>
      </c>
      <c r="Q11" s="251" t="s">
        <v>25</v>
      </c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</row>
    <row r="12" spans="1:36" ht="12.75" customHeight="1">
      <c r="A12" s="28" t="s">
        <v>196</v>
      </c>
      <c r="B12" s="56">
        <f t="shared" si="0"/>
        <v>69</v>
      </c>
      <c r="C12" s="56">
        <v>13</v>
      </c>
      <c r="D12" s="56">
        <v>33</v>
      </c>
      <c r="E12" s="90">
        <v>3</v>
      </c>
      <c r="F12" s="56">
        <v>13</v>
      </c>
      <c r="G12" s="338">
        <v>1</v>
      </c>
      <c r="H12" s="297" t="s">
        <v>25</v>
      </c>
      <c r="I12" s="335">
        <v>2</v>
      </c>
      <c r="J12" s="297" t="s">
        <v>25</v>
      </c>
      <c r="K12" s="335">
        <v>3</v>
      </c>
      <c r="L12" s="297" t="s">
        <v>25</v>
      </c>
      <c r="M12" s="335">
        <v>1</v>
      </c>
      <c r="N12" s="114" t="s">
        <v>25</v>
      </c>
      <c r="O12" s="114" t="s">
        <v>25</v>
      </c>
      <c r="P12" s="114" t="s">
        <v>25</v>
      </c>
      <c r="Q12" s="251" t="s">
        <v>25</v>
      </c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</row>
    <row r="13" spans="1:36" ht="12.75" customHeight="1">
      <c r="A13" s="28" t="s">
        <v>197</v>
      </c>
      <c r="B13" s="56">
        <f t="shared" si="0"/>
        <v>91</v>
      </c>
      <c r="C13" s="56">
        <v>10</v>
      </c>
      <c r="D13" s="56">
        <v>22</v>
      </c>
      <c r="E13" s="56">
        <v>7</v>
      </c>
      <c r="F13" s="56">
        <v>11</v>
      </c>
      <c r="G13" s="297" t="s">
        <v>25</v>
      </c>
      <c r="H13" s="338">
        <v>2</v>
      </c>
      <c r="I13" s="297" t="s">
        <v>25</v>
      </c>
      <c r="J13" s="297" t="s">
        <v>25</v>
      </c>
      <c r="K13" s="297" t="s">
        <v>25</v>
      </c>
      <c r="L13" s="335">
        <v>1</v>
      </c>
      <c r="M13" s="297" t="s">
        <v>25</v>
      </c>
      <c r="N13" s="114" t="s">
        <v>25</v>
      </c>
      <c r="O13" s="56">
        <v>3</v>
      </c>
      <c r="P13" s="56">
        <v>5</v>
      </c>
      <c r="Q13" s="248">
        <v>30</v>
      </c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</row>
    <row r="14" spans="1:36" s="4" customFormat="1" ht="12.75" customHeight="1">
      <c r="A14" s="29" t="s">
        <v>198</v>
      </c>
      <c r="B14" s="57">
        <f t="shared" si="0"/>
        <v>511</v>
      </c>
      <c r="C14" s="57">
        <f>SUM(C11:C13)</f>
        <v>139</v>
      </c>
      <c r="D14" s="57">
        <f t="shared" ref="D14:Q14" si="2">SUM(D11:D13)</f>
        <v>115</v>
      </c>
      <c r="E14" s="57">
        <f t="shared" si="2"/>
        <v>21</v>
      </c>
      <c r="F14" s="57">
        <f t="shared" si="2"/>
        <v>114</v>
      </c>
      <c r="G14" s="337">
        <f t="shared" si="2"/>
        <v>12</v>
      </c>
      <c r="H14" s="337">
        <f t="shared" si="2"/>
        <v>4</v>
      </c>
      <c r="I14" s="337">
        <f t="shared" si="2"/>
        <v>4</v>
      </c>
      <c r="J14" s="337">
        <f t="shared" si="2"/>
        <v>14</v>
      </c>
      <c r="K14" s="337">
        <f t="shared" si="2"/>
        <v>25</v>
      </c>
      <c r="L14" s="337">
        <f t="shared" si="2"/>
        <v>10</v>
      </c>
      <c r="M14" s="337">
        <f t="shared" si="2"/>
        <v>2</v>
      </c>
      <c r="N14" s="114" t="s">
        <v>25</v>
      </c>
      <c r="O14" s="57">
        <f t="shared" si="2"/>
        <v>12</v>
      </c>
      <c r="P14" s="57">
        <f t="shared" si="2"/>
        <v>9</v>
      </c>
      <c r="Q14" s="247">
        <f t="shared" si="2"/>
        <v>30</v>
      </c>
    </row>
    <row r="15" spans="1:36" s="4" customFormat="1" ht="12.75" customHeight="1">
      <c r="A15" s="29" t="s">
        <v>140</v>
      </c>
      <c r="B15" s="57">
        <f t="shared" si="0"/>
        <v>7466</v>
      </c>
      <c r="C15" s="57">
        <f>C10+C14</f>
        <v>828</v>
      </c>
      <c r="D15" s="57">
        <f t="shared" ref="D15:I15" si="3">D10+D14</f>
        <v>1314</v>
      </c>
      <c r="E15" s="57">
        <f t="shared" si="3"/>
        <v>605</v>
      </c>
      <c r="F15" s="57">
        <f t="shared" si="3"/>
        <v>1950</v>
      </c>
      <c r="G15" s="57">
        <f t="shared" si="3"/>
        <v>269</v>
      </c>
      <c r="H15" s="57">
        <f t="shared" si="3"/>
        <v>282</v>
      </c>
      <c r="I15" s="57">
        <f t="shared" si="3"/>
        <v>246</v>
      </c>
      <c r="J15" s="57">
        <f t="shared" ref="J15" si="4">J10+J14</f>
        <v>167</v>
      </c>
      <c r="K15" s="57">
        <f t="shared" ref="K15:L15" si="5">K10+K14</f>
        <v>257</v>
      </c>
      <c r="L15" s="57">
        <f t="shared" si="5"/>
        <v>191</v>
      </c>
      <c r="M15" s="57">
        <f>M10+M14</f>
        <v>71</v>
      </c>
      <c r="N15" s="57">
        <v>103</v>
      </c>
      <c r="O15" s="57">
        <f>O10+O14</f>
        <v>316</v>
      </c>
      <c r="P15" s="57">
        <f>P10+P14</f>
        <v>344</v>
      </c>
      <c r="Q15" s="247">
        <f>Q10+Q14</f>
        <v>523</v>
      </c>
    </row>
    <row r="16" spans="1:36" s="4" customFormat="1" ht="12.75" customHeight="1">
      <c r="B16" s="2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36" ht="31.5" customHeight="1">
      <c r="A17" s="352" t="s">
        <v>199</v>
      </c>
      <c r="B17" s="352"/>
      <c r="C17" s="352"/>
      <c r="D17" s="352"/>
      <c r="E17" s="352"/>
      <c r="F17" s="352"/>
      <c r="G17" s="352"/>
      <c r="H17" s="352"/>
      <c r="I17" s="352"/>
      <c r="J17" s="206"/>
      <c r="K17" s="206"/>
      <c r="L17" s="206"/>
      <c r="M17" s="206"/>
      <c r="N17" s="206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</row>
    <row r="18" spans="1:36">
      <c r="A18" s="361" t="s">
        <v>200</v>
      </c>
      <c r="B18" s="361"/>
      <c r="C18" s="361"/>
      <c r="D18" s="361"/>
      <c r="E18" s="361"/>
      <c r="F18" s="361"/>
      <c r="G18" s="361"/>
      <c r="H18" s="361"/>
      <c r="I18" s="361"/>
      <c r="J18" s="361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36">
      <c r="A19" s="262" t="s">
        <v>150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</row>
    <row r="25" spans="1:36">
      <c r="A25" s="85"/>
      <c r="B25" s="85"/>
      <c r="C25" s="85"/>
      <c r="D25" s="85"/>
      <c r="E25" s="85"/>
      <c r="F25" s="85"/>
      <c r="G25" s="85"/>
      <c r="H25" s="85"/>
      <c r="I25" s="85"/>
      <c r="J25" s="85"/>
      <c r="K25"/>
      <c r="L25"/>
      <c r="M25"/>
      <c r="N25"/>
      <c r="O25"/>
      <c r="P25"/>
      <c r="Q25"/>
      <c r="R25"/>
      <c r="S25"/>
      <c r="T25"/>
      <c r="U25"/>
      <c r="V25" s="85"/>
    </row>
    <row r="26" spans="1:3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 s="85"/>
    </row>
    <row r="27" spans="1:3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 s="85"/>
    </row>
    <row r="28" spans="1:3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 s="85"/>
    </row>
    <row r="29" spans="1:3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 s="85"/>
    </row>
    <row r="30" spans="1:3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 s="85"/>
    </row>
    <row r="31" spans="1:3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 s="85"/>
    </row>
    <row r="32" spans="1:3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 s="85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</row>
  </sheetData>
  <mergeCells count="2">
    <mergeCell ref="A17:I17"/>
    <mergeCell ref="A18:J18"/>
  </mergeCells>
  <pageMargins left="0.62" right="0.34" top="0.984251969" bottom="0.984251969" header="0.5" footer="0.5"/>
  <pageSetup paperSize="9" scale="5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9"/>
  <sheetViews>
    <sheetView showGridLines="0" zoomScaleNormal="100" zoomScaleSheetLayoutView="100" workbookViewId="0">
      <selection sqref="A1:J23"/>
    </sheetView>
  </sheetViews>
  <sheetFormatPr defaultColWidth="9.140625" defaultRowHeight="13.15"/>
  <cols>
    <col min="1" max="1" width="33.42578125" style="7" customWidth="1"/>
    <col min="2" max="4" width="11.5703125" style="7" customWidth="1"/>
    <col min="5" max="5" width="14.42578125" style="7" customWidth="1"/>
    <col min="6" max="7" width="11.5703125" style="7" customWidth="1"/>
    <col min="8" max="8" width="13" style="7" customWidth="1"/>
    <col min="9" max="9" width="11.5703125" style="7" customWidth="1"/>
    <col min="10" max="16384" width="9.140625" style="7"/>
  </cols>
  <sheetData>
    <row r="1" spans="1:9">
      <c r="A1" s="332" t="s">
        <v>114</v>
      </c>
    </row>
    <row r="2" spans="1:9" s="4" customFormat="1" ht="17.45">
      <c r="A2" s="24" t="s">
        <v>201</v>
      </c>
    </row>
    <row r="3" spans="1:9" s="4" customFormat="1" ht="15.6">
      <c r="A3" s="5" t="s">
        <v>202</v>
      </c>
    </row>
    <row r="4" spans="1:9" s="4" customFormat="1" ht="15.6">
      <c r="A4" s="5" t="s">
        <v>203</v>
      </c>
    </row>
    <row r="6" spans="1:9" s="49" customFormat="1" ht="14.25" customHeight="1">
      <c r="A6" s="51"/>
      <c r="B6" s="197" t="s">
        <v>33</v>
      </c>
      <c r="C6" s="197" t="s">
        <v>204</v>
      </c>
      <c r="D6" s="197" t="s">
        <v>169</v>
      </c>
      <c r="E6" s="197" t="s">
        <v>170</v>
      </c>
      <c r="F6" s="197" t="s">
        <v>99</v>
      </c>
      <c r="G6" s="197" t="s">
        <v>171</v>
      </c>
      <c r="H6" s="197" t="s">
        <v>172</v>
      </c>
      <c r="I6" s="37" t="s">
        <v>205</v>
      </c>
    </row>
    <row r="7" spans="1:9" s="49" customFormat="1" ht="14.25" customHeight="1">
      <c r="A7" s="52"/>
      <c r="B7" s="16"/>
      <c r="C7" s="16" t="s">
        <v>174</v>
      </c>
      <c r="D7" s="16" t="s">
        <v>175</v>
      </c>
      <c r="E7" s="16" t="s">
        <v>176</v>
      </c>
      <c r="F7" s="16"/>
      <c r="G7" s="16" t="s">
        <v>206</v>
      </c>
      <c r="H7" s="16" t="s">
        <v>178</v>
      </c>
      <c r="I7" s="38"/>
    </row>
    <row r="8" spans="1:9" s="49" customFormat="1" ht="16.5" customHeight="1">
      <c r="A8" s="53" t="s">
        <v>117</v>
      </c>
      <c r="B8" s="17"/>
      <c r="C8" s="17"/>
      <c r="D8" s="17"/>
      <c r="E8" s="17" t="s">
        <v>175</v>
      </c>
      <c r="F8" s="17"/>
      <c r="G8" s="17" t="s">
        <v>207</v>
      </c>
      <c r="H8" s="17" t="s">
        <v>208</v>
      </c>
      <c r="I8" s="26"/>
    </row>
    <row r="9" spans="1:9" ht="12.75" customHeight="1">
      <c r="A9" s="28" t="s">
        <v>190</v>
      </c>
      <c r="B9" s="11">
        <f t="shared" ref="B9:B18" si="0">SUM(C9:I9)</f>
        <v>4839</v>
      </c>
      <c r="C9" s="207">
        <v>584</v>
      </c>
      <c r="D9" s="207">
        <v>1431</v>
      </c>
      <c r="E9" s="207">
        <v>979</v>
      </c>
      <c r="F9" s="207">
        <v>868</v>
      </c>
      <c r="G9" s="207">
        <v>877</v>
      </c>
      <c r="H9" s="207">
        <v>96</v>
      </c>
      <c r="I9" s="84">
        <v>4</v>
      </c>
    </row>
    <row r="10" spans="1:9" ht="12.75" customHeight="1">
      <c r="A10" s="28" t="s">
        <v>191</v>
      </c>
      <c r="B10" s="11">
        <f t="shared" si="0"/>
        <v>945</v>
      </c>
      <c r="C10" s="207">
        <v>56</v>
      </c>
      <c r="D10" s="207">
        <v>159</v>
      </c>
      <c r="E10" s="207">
        <v>248</v>
      </c>
      <c r="F10" s="207">
        <v>334</v>
      </c>
      <c r="G10" s="207">
        <v>121</v>
      </c>
      <c r="H10" s="207">
        <v>27</v>
      </c>
      <c r="I10" s="251" t="s">
        <v>25</v>
      </c>
    </row>
    <row r="11" spans="1:9" ht="12.75" customHeight="1">
      <c r="A11" s="98" t="s">
        <v>192</v>
      </c>
      <c r="B11" s="11">
        <f t="shared" si="0"/>
        <v>491</v>
      </c>
      <c r="C11" s="114" t="s">
        <v>25</v>
      </c>
      <c r="D11" s="114" t="s">
        <v>25</v>
      </c>
      <c r="E11" s="114" t="s">
        <v>25</v>
      </c>
      <c r="F11" s="114" t="s">
        <v>25</v>
      </c>
      <c r="G11" s="90">
        <v>491</v>
      </c>
      <c r="H11" s="114" t="s">
        <v>25</v>
      </c>
      <c r="I11" s="251" t="s">
        <v>25</v>
      </c>
    </row>
    <row r="12" spans="1:9" ht="12.75" customHeight="1">
      <c r="A12" s="28" t="s">
        <v>193</v>
      </c>
      <c r="B12" s="11">
        <f t="shared" si="0"/>
        <v>680</v>
      </c>
      <c r="C12" s="207">
        <v>28</v>
      </c>
      <c r="D12" s="207">
        <v>131</v>
      </c>
      <c r="E12" s="207">
        <v>124</v>
      </c>
      <c r="F12" s="207">
        <v>162</v>
      </c>
      <c r="G12" s="207">
        <v>231</v>
      </c>
      <c r="H12" s="207">
        <v>4</v>
      </c>
      <c r="I12" s="251" t="s">
        <v>25</v>
      </c>
    </row>
    <row r="13" spans="1:9" s="4" customFormat="1" ht="12.75" customHeight="1">
      <c r="A13" s="29" t="s">
        <v>194</v>
      </c>
      <c r="B13" s="12">
        <f t="shared" si="0"/>
        <v>6955</v>
      </c>
      <c r="C13" s="12">
        <f>SUM(C9:C12)</f>
        <v>668</v>
      </c>
      <c r="D13" s="12">
        <f t="shared" ref="D13:I13" si="1">SUM(D9:D12)</f>
        <v>1721</v>
      </c>
      <c r="E13" s="12">
        <f t="shared" si="1"/>
        <v>1351</v>
      </c>
      <c r="F13" s="12">
        <f t="shared" si="1"/>
        <v>1364</v>
      </c>
      <c r="G13" s="12">
        <f t="shared" si="1"/>
        <v>1720</v>
      </c>
      <c r="H13" s="12">
        <f t="shared" si="1"/>
        <v>127</v>
      </c>
      <c r="I13" s="39">
        <f t="shared" si="1"/>
        <v>4</v>
      </c>
    </row>
    <row r="14" spans="1:9" ht="12.75" customHeight="1">
      <c r="A14" s="28" t="s">
        <v>195</v>
      </c>
      <c r="B14" s="11">
        <f t="shared" si="0"/>
        <v>351</v>
      </c>
      <c r="C14" s="207">
        <v>31</v>
      </c>
      <c r="D14" s="207">
        <v>210</v>
      </c>
      <c r="E14" s="207">
        <v>24</v>
      </c>
      <c r="F14" s="207">
        <v>55</v>
      </c>
      <c r="G14" s="207">
        <v>20</v>
      </c>
      <c r="H14" s="207">
        <v>11</v>
      </c>
      <c r="I14" s="251" t="s">
        <v>25</v>
      </c>
    </row>
    <row r="15" spans="1:9" ht="12.75" customHeight="1">
      <c r="A15" s="28" t="s">
        <v>196</v>
      </c>
      <c r="B15" s="11">
        <f t="shared" si="0"/>
        <v>69</v>
      </c>
      <c r="C15" s="207">
        <v>10</v>
      </c>
      <c r="D15" s="207">
        <v>41</v>
      </c>
      <c r="E15" s="207">
        <v>7</v>
      </c>
      <c r="F15" s="209">
        <v>4</v>
      </c>
      <c r="G15" s="208">
        <v>7</v>
      </c>
      <c r="H15" s="335" t="s">
        <v>23</v>
      </c>
      <c r="I15" s="251" t="s">
        <v>25</v>
      </c>
    </row>
    <row r="16" spans="1:9" ht="12.75" customHeight="1">
      <c r="A16" s="28" t="s">
        <v>197</v>
      </c>
      <c r="B16" s="11">
        <f t="shared" si="0"/>
        <v>91</v>
      </c>
      <c r="C16" s="210">
        <v>10</v>
      </c>
      <c r="D16" s="210">
        <v>22</v>
      </c>
      <c r="E16" s="210">
        <v>6</v>
      </c>
      <c r="F16" s="210">
        <v>11</v>
      </c>
      <c r="G16" s="11">
        <v>42</v>
      </c>
      <c r="H16" s="114" t="s">
        <v>25</v>
      </c>
      <c r="I16" s="251" t="s">
        <v>25</v>
      </c>
    </row>
    <row r="17" spans="1:9" s="4" customFormat="1" ht="12.75" customHeight="1">
      <c r="A17" s="29" t="s">
        <v>198</v>
      </c>
      <c r="B17" s="12">
        <f t="shared" si="0"/>
        <v>511</v>
      </c>
      <c r="C17" s="12">
        <f>SUM(C14:C16)</f>
        <v>51</v>
      </c>
      <c r="D17" s="12">
        <f t="shared" ref="D17:H17" si="2">SUM(D14:D16)</f>
        <v>273</v>
      </c>
      <c r="E17" s="12">
        <f t="shared" si="2"/>
        <v>37</v>
      </c>
      <c r="F17" s="12">
        <f t="shared" si="2"/>
        <v>70</v>
      </c>
      <c r="G17" s="12">
        <f t="shared" si="2"/>
        <v>69</v>
      </c>
      <c r="H17" s="12">
        <f t="shared" si="2"/>
        <v>11</v>
      </c>
      <c r="I17" s="251" t="s">
        <v>25</v>
      </c>
    </row>
    <row r="18" spans="1:9" s="4" customFormat="1" ht="12.75" customHeight="1">
      <c r="A18" s="29" t="s">
        <v>140</v>
      </c>
      <c r="B18" s="12">
        <f t="shared" si="0"/>
        <v>7466</v>
      </c>
      <c r="C18" s="12">
        <f t="shared" ref="C18:H18" si="3">C13+C17</f>
        <v>719</v>
      </c>
      <c r="D18" s="12">
        <f t="shared" si="3"/>
        <v>1994</v>
      </c>
      <c r="E18" s="12">
        <f t="shared" si="3"/>
        <v>1388</v>
      </c>
      <c r="F18" s="12">
        <f t="shared" si="3"/>
        <v>1434</v>
      </c>
      <c r="G18" s="12">
        <f>G13+G17</f>
        <v>1789</v>
      </c>
      <c r="H18" s="12">
        <f t="shared" si="3"/>
        <v>138</v>
      </c>
      <c r="I18" s="86">
        <f>SUM(I17,I13)</f>
        <v>4</v>
      </c>
    </row>
    <row r="19" spans="1:9" s="4" customFormat="1">
      <c r="B19" s="7"/>
      <c r="C19" s="7"/>
      <c r="D19" s="7"/>
      <c r="E19" s="7"/>
      <c r="F19" s="7"/>
      <c r="G19" s="20"/>
      <c r="H19" s="7"/>
    </row>
    <row r="20" spans="1:9" ht="14.45">
      <c r="A20" s="257" t="s">
        <v>209</v>
      </c>
      <c r="B20" s="234"/>
      <c r="C20" s="225"/>
      <c r="D20" s="225"/>
      <c r="E20" s="225"/>
    </row>
    <row r="21" spans="1:9" ht="16.149999999999999">
      <c r="A21" s="257" t="s">
        <v>210</v>
      </c>
      <c r="B21" s="234"/>
      <c r="C21" s="225"/>
      <c r="D21" s="225"/>
      <c r="E21" s="225"/>
    </row>
    <row r="22" spans="1:9" customFormat="1">
      <c r="A22" s="265" t="s">
        <v>150</v>
      </c>
      <c r="B22" s="69"/>
      <c r="C22" s="69"/>
    </row>
    <row r="28" spans="1:9">
      <c r="A28"/>
      <c r="B28"/>
      <c r="C28"/>
      <c r="D28"/>
      <c r="E28"/>
      <c r="F28"/>
      <c r="G28"/>
      <c r="H28"/>
      <c r="I28"/>
    </row>
    <row r="29" spans="1:9">
      <c r="A29"/>
      <c r="B29"/>
      <c r="C29"/>
      <c r="D29"/>
      <c r="E29"/>
      <c r="F29"/>
      <c r="G29"/>
      <c r="H29"/>
      <c r="I29"/>
    </row>
    <row r="30" spans="1:9">
      <c r="A30"/>
      <c r="B30"/>
      <c r="C30"/>
      <c r="D30"/>
      <c r="E30"/>
      <c r="F30"/>
      <c r="G30"/>
      <c r="H30"/>
      <c r="I30"/>
    </row>
    <row r="31" spans="1:9">
      <c r="A31"/>
      <c r="B31"/>
      <c r="C31"/>
      <c r="D31"/>
      <c r="E31"/>
      <c r="F31"/>
      <c r="G31"/>
      <c r="H31"/>
      <c r="I31"/>
    </row>
    <row r="32" spans="1:9">
      <c r="A32"/>
      <c r="B32"/>
      <c r="C32"/>
      <c r="D32"/>
      <c r="E32"/>
      <c r="F32"/>
      <c r="G32"/>
      <c r="H32"/>
      <c r="I32"/>
    </row>
    <row r="33" spans="1:9">
      <c r="A33"/>
      <c r="B33"/>
      <c r="C33"/>
      <c r="D33"/>
      <c r="E33"/>
      <c r="F33"/>
      <c r="G33"/>
      <c r="H33"/>
      <c r="I33"/>
    </row>
    <row r="34" spans="1:9">
      <c r="A34"/>
      <c r="B34"/>
      <c r="C34"/>
      <c r="D34"/>
      <c r="E34"/>
      <c r="F34"/>
      <c r="G34"/>
      <c r="H34"/>
      <c r="I34"/>
    </row>
    <row r="35" spans="1:9">
      <c r="A35"/>
      <c r="B35"/>
      <c r="C35"/>
      <c r="D35"/>
      <c r="E35"/>
      <c r="F35"/>
      <c r="G35"/>
      <c r="H35"/>
      <c r="I35"/>
    </row>
    <row r="36" spans="1:9">
      <c r="A36"/>
      <c r="B36"/>
      <c r="C36"/>
      <c r="D36"/>
      <c r="E36"/>
      <c r="F36"/>
      <c r="G36"/>
      <c r="H36"/>
      <c r="I36"/>
    </row>
    <row r="37" spans="1:9">
      <c r="A37"/>
      <c r="B37"/>
      <c r="C37"/>
      <c r="D37"/>
      <c r="E37"/>
      <c r="F37"/>
      <c r="G37"/>
      <c r="H37"/>
      <c r="I37"/>
    </row>
    <row r="38" spans="1:9">
      <c r="A38"/>
      <c r="B38"/>
      <c r="C38"/>
      <c r="D38"/>
      <c r="E38"/>
      <c r="F38"/>
      <c r="G38"/>
      <c r="H38"/>
      <c r="I38"/>
    </row>
    <row r="39" spans="1:9">
      <c r="A39"/>
      <c r="B39"/>
      <c r="C39"/>
      <c r="D39"/>
      <c r="E39"/>
      <c r="F39"/>
      <c r="G39"/>
      <c r="H39"/>
      <c r="I39"/>
    </row>
  </sheetData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7"/>
  <sheetViews>
    <sheetView showGridLines="0" zoomScaleNormal="100" zoomScaleSheetLayoutView="100" workbookViewId="0">
      <selection sqref="A1:H28"/>
    </sheetView>
  </sheetViews>
  <sheetFormatPr defaultColWidth="9.140625" defaultRowHeight="13.15"/>
  <cols>
    <col min="1" max="1" width="40.5703125" style="7" customWidth="1"/>
    <col min="2" max="4" width="21.140625" style="7" customWidth="1"/>
    <col min="5" max="5" width="9.140625" style="7"/>
    <col min="6" max="6" width="12.42578125" style="7" customWidth="1"/>
    <col min="7" max="16384" width="9.140625" style="7"/>
  </cols>
  <sheetData>
    <row r="1" spans="1:8">
      <c r="A1" s="332" t="s">
        <v>114</v>
      </c>
    </row>
    <row r="2" spans="1:8" s="4" customFormat="1" ht="17.45">
      <c r="A2" s="24" t="s">
        <v>211</v>
      </c>
    </row>
    <row r="3" spans="1:8" s="4" customFormat="1" ht="32.25" customHeight="1">
      <c r="A3" s="374" t="s">
        <v>212</v>
      </c>
      <c r="B3" s="374"/>
      <c r="C3" s="374"/>
      <c r="D3" s="374"/>
      <c r="E3" s="374"/>
      <c r="F3" s="374"/>
    </row>
    <row r="4" spans="1:8">
      <c r="A4" s="372"/>
      <c r="B4" s="373"/>
      <c r="C4" s="373"/>
      <c r="D4" s="8"/>
    </row>
    <row r="5" spans="1:8" ht="27.6">
      <c r="A5" s="223" t="s">
        <v>38</v>
      </c>
      <c r="B5" s="173" t="s">
        <v>213</v>
      </c>
      <c r="C5" s="174" t="s">
        <v>214</v>
      </c>
      <c r="D5" s="175" t="s">
        <v>215</v>
      </c>
    </row>
    <row r="6" spans="1:8" ht="12.75" customHeight="1">
      <c r="A6" s="160" t="s">
        <v>43</v>
      </c>
      <c r="B6" s="176">
        <v>3308.61</v>
      </c>
      <c r="C6" s="177">
        <v>2904.6</v>
      </c>
      <c r="D6" s="178">
        <v>404.01</v>
      </c>
      <c r="F6" s="145"/>
    </row>
    <row r="7" spans="1:8" ht="12.75" customHeight="1">
      <c r="A7" s="160" t="s">
        <v>44</v>
      </c>
      <c r="B7" s="179">
        <v>2953.43</v>
      </c>
      <c r="C7" s="180">
        <v>2349.37</v>
      </c>
      <c r="D7" s="181">
        <v>604.05999999999995</v>
      </c>
      <c r="F7" s="145"/>
    </row>
    <row r="8" spans="1:8" ht="12.75" customHeight="1">
      <c r="A8" s="160" t="s">
        <v>45</v>
      </c>
      <c r="B8" s="179">
        <v>1619.81</v>
      </c>
      <c r="C8" s="180">
        <v>1316.62</v>
      </c>
      <c r="D8" s="181">
        <v>303.19</v>
      </c>
      <c r="F8" s="145"/>
    </row>
    <row r="9" spans="1:8">
      <c r="A9" s="160" t="s">
        <v>92</v>
      </c>
      <c r="B9" s="179">
        <v>1301.81</v>
      </c>
      <c r="C9" s="180">
        <v>1076.32</v>
      </c>
      <c r="D9" s="181">
        <v>225.49</v>
      </c>
    </row>
    <row r="10" spans="1:8">
      <c r="A10" s="160" t="s">
        <v>80</v>
      </c>
      <c r="B10" s="179">
        <v>801.26</v>
      </c>
      <c r="C10" s="180">
        <v>743.78</v>
      </c>
      <c r="D10" s="181">
        <v>57.49</v>
      </c>
    </row>
    <row r="11" spans="1:8">
      <c r="A11" s="160" t="s">
        <v>47</v>
      </c>
      <c r="B11" s="179">
        <v>724.35</v>
      </c>
      <c r="C11" s="180">
        <v>558.29</v>
      </c>
      <c r="D11" s="181">
        <v>166.06</v>
      </c>
    </row>
    <row r="12" spans="1:8" ht="12.75" customHeight="1">
      <c r="A12" s="160" t="s">
        <v>49</v>
      </c>
      <c r="B12" s="179">
        <v>554.1</v>
      </c>
      <c r="C12" s="180">
        <v>510.78</v>
      </c>
      <c r="D12" s="181">
        <v>43.32</v>
      </c>
      <c r="E12" s="196"/>
      <c r="F12" s="196"/>
      <c r="G12" s="196"/>
      <c r="H12" s="196"/>
    </row>
    <row r="13" spans="1:8">
      <c r="A13" s="160" t="s">
        <v>52</v>
      </c>
      <c r="B13" s="179">
        <v>412.52</v>
      </c>
      <c r="C13" s="180">
        <v>384.38</v>
      </c>
      <c r="D13" s="181">
        <v>28.14</v>
      </c>
      <c r="E13" s="2"/>
      <c r="F13" s="2"/>
      <c r="G13" s="2"/>
      <c r="H13" s="2"/>
    </row>
    <row r="14" spans="1:8">
      <c r="A14" s="160" t="s">
        <v>51</v>
      </c>
      <c r="B14" s="179">
        <v>446</v>
      </c>
      <c r="C14" s="182">
        <v>429.74</v>
      </c>
      <c r="D14" s="183">
        <v>16.260000000000002</v>
      </c>
      <c r="E14" s="2"/>
      <c r="F14" s="2"/>
      <c r="G14" s="2"/>
      <c r="H14" s="2"/>
    </row>
    <row r="15" spans="1:8">
      <c r="A15" s="160" t="s">
        <v>50</v>
      </c>
      <c r="B15" s="179">
        <v>394.92</v>
      </c>
      <c r="C15" s="182">
        <v>376.91</v>
      </c>
      <c r="D15" s="183">
        <v>18.02</v>
      </c>
    </row>
    <row r="16" spans="1:8">
      <c r="A16" s="160" t="s">
        <v>53</v>
      </c>
      <c r="B16" s="179">
        <v>336.06</v>
      </c>
      <c r="C16" s="180">
        <v>303.55</v>
      </c>
      <c r="D16" s="181">
        <v>32.51</v>
      </c>
    </row>
    <row r="17" spans="1:8">
      <c r="A17" s="160" t="s">
        <v>55</v>
      </c>
      <c r="B17" s="179">
        <v>303.02</v>
      </c>
      <c r="C17" s="180">
        <v>270.62</v>
      </c>
      <c r="D17" s="181">
        <v>32.39</v>
      </c>
    </row>
    <row r="18" spans="1:8">
      <c r="A18" s="160" t="s">
        <v>54</v>
      </c>
      <c r="B18" s="179">
        <v>544.59</v>
      </c>
      <c r="C18" s="180">
        <v>539.62</v>
      </c>
      <c r="D18" s="181">
        <v>4.97</v>
      </c>
    </row>
    <row r="19" spans="1:8">
      <c r="A19" s="160" t="s">
        <v>216</v>
      </c>
      <c r="B19" s="179">
        <v>155.22999999999999</v>
      </c>
      <c r="C19" s="180">
        <v>149.75</v>
      </c>
      <c r="D19" s="181">
        <v>5.48</v>
      </c>
    </row>
    <row r="20" spans="1:8">
      <c r="A20" s="160" t="s">
        <v>217</v>
      </c>
      <c r="B20" s="179">
        <v>111.45</v>
      </c>
      <c r="C20" s="180">
        <v>107.15</v>
      </c>
      <c r="D20" s="181">
        <v>4.3099999999999996</v>
      </c>
    </row>
    <row r="21" spans="1:8" ht="15.6">
      <c r="A21" s="160" t="s">
        <v>218</v>
      </c>
      <c r="B21" s="179">
        <v>1027.5899999999999</v>
      </c>
      <c r="C21" s="180">
        <v>980.52</v>
      </c>
      <c r="D21" s="181">
        <v>47.07</v>
      </c>
    </row>
    <row r="22" spans="1:8">
      <c r="A22" s="160" t="s">
        <v>59</v>
      </c>
      <c r="B22" s="179">
        <v>2999.7</v>
      </c>
      <c r="C22" s="180">
        <v>1644.5</v>
      </c>
      <c r="D22" s="181">
        <v>1355.2</v>
      </c>
    </row>
    <row r="23" spans="1:8">
      <c r="A23" s="161" t="s">
        <v>33</v>
      </c>
      <c r="B23" s="184">
        <f>SUM(B6:B22)</f>
        <v>17994.45</v>
      </c>
      <c r="C23" s="184">
        <f>SUM(C6:C22)</f>
        <v>14646.5</v>
      </c>
      <c r="D23" s="185">
        <f>SUM(D6:D22)</f>
        <v>3347.9700000000003</v>
      </c>
    </row>
    <row r="25" spans="1:8" ht="34.5" customHeight="1">
      <c r="A25" s="352" t="s">
        <v>219</v>
      </c>
      <c r="B25" s="352"/>
      <c r="C25" s="352"/>
      <c r="D25" s="352"/>
      <c r="E25" s="352"/>
      <c r="F25" s="352"/>
      <c r="G25" s="352"/>
      <c r="H25" s="352"/>
    </row>
    <row r="26" spans="1:8" ht="13.5" customHeight="1">
      <c r="A26" s="265" t="s">
        <v>150</v>
      </c>
      <c r="B26" s="194"/>
      <c r="C26" s="194"/>
      <c r="D26" s="194"/>
      <c r="E26" s="194"/>
      <c r="F26" s="194"/>
      <c r="G26" s="194"/>
      <c r="H26" s="194"/>
    </row>
    <row r="27" spans="1:8">
      <c r="B27" s="264"/>
      <c r="C27" s="264"/>
    </row>
  </sheetData>
  <mergeCells count="3">
    <mergeCell ref="A4:C4"/>
    <mergeCell ref="A3:F3"/>
    <mergeCell ref="A25:H25"/>
  </mergeCells>
  <pageMargins left="0.55000000000000004" right="0.17" top="0.984251969" bottom="0.984251969" header="0.5" footer="0.5"/>
  <pageSetup paperSize="9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6"/>
  <sheetViews>
    <sheetView showGridLines="0" zoomScaleNormal="100" zoomScaleSheetLayoutView="100" workbookViewId="0">
      <selection sqref="A1:P54"/>
    </sheetView>
  </sheetViews>
  <sheetFormatPr defaultColWidth="9.140625" defaultRowHeight="13.15"/>
  <cols>
    <col min="1" max="2" width="8.42578125" style="58" customWidth="1"/>
    <col min="3" max="3" width="12.42578125" style="58" customWidth="1"/>
    <col min="4" max="4" width="12.140625" style="58" customWidth="1"/>
    <col min="5" max="5" width="12.5703125" style="58" customWidth="1"/>
    <col min="6" max="6" width="10.5703125" style="58" customWidth="1"/>
    <col min="7" max="7" width="11.85546875" style="58" customWidth="1"/>
    <col min="8" max="8" width="12.5703125" style="58" customWidth="1"/>
    <col min="9" max="9" width="12.42578125" style="58" customWidth="1"/>
    <col min="10" max="10" width="12" style="58" customWidth="1"/>
    <col min="11" max="11" width="10.85546875" style="58" customWidth="1"/>
    <col min="12" max="12" width="10.5703125" style="58" customWidth="1"/>
    <col min="13" max="14" width="11.5703125" style="58" customWidth="1"/>
    <col min="15" max="15" width="12.5703125" style="58" customWidth="1"/>
    <col min="16" max="16384" width="9.140625" style="58"/>
  </cols>
  <sheetData>
    <row r="1" spans="1:15" ht="15.6">
      <c r="A1" s="332" t="s">
        <v>114</v>
      </c>
      <c r="B1" s="340"/>
      <c r="C1" s="340"/>
      <c r="D1" s="132"/>
      <c r="E1" s="136"/>
      <c r="F1" s="136"/>
      <c r="G1" s="136"/>
      <c r="H1" s="136"/>
      <c r="I1" s="136"/>
      <c r="J1" s="136"/>
      <c r="K1" s="136"/>
      <c r="L1" s="136"/>
      <c r="M1" s="136"/>
    </row>
    <row r="2" spans="1:15" ht="17.45">
      <c r="A2" s="24" t="s">
        <v>220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5" ht="15.6">
      <c r="A3" s="5" t="s">
        <v>221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5" ht="10.5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5" ht="15" customHeight="1">
      <c r="A5" s="138"/>
      <c r="B5" s="109" t="s">
        <v>33</v>
      </c>
      <c r="C5" s="375" t="s">
        <v>45</v>
      </c>
      <c r="D5" s="375" t="s">
        <v>44</v>
      </c>
      <c r="E5" s="375" t="s">
        <v>92</v>
      </c>
      <c r="F5" s="101" t="s">
        <v>68</v>
      </c>
      <c r="G5" s="101" t="s">
        <v>68</v>
      </c>
      <c r="H5" s="101" t="s">
        <v>222</v>
      </c>
      <c r="I5" s="101" t="s">
        <v>222</v>
      </c>
      <c r="J5" s="101" t="s">
        <v>223</v>
      </c>
      <c r="K5" s="101" t="s">
        <v>68</v>
      </c>
      <c r="L5" s="101" t="s">
        <v>68</v>
      </c>
      <c r="M5" s="101" t="s">
        <v>224</v>
      </c>
      <c r="N5" s="102" t="s">
        <v>225</v>
      </c>
      <c r="O5" s="102" t="s">
        <v>226</v>
      </c>
    </row>
    <row r="6" spans="1:15" ht="15" customHeight="1">
      <c r="A6" s="40"/>
      <c r="B6" s="108"/>
      <c r="C6" s="376"/>
      <c r="D6" s="376"/>
      <c r="E6" s="376"/>
      <c r="F6" s="103" t="s">
        <v>227</v>
      </c>
      <c r="G6" s="103" t="s">
        <v>228</v>
      </c>
      <c r="H6" s="107" t="s">
        <v>229</v>
      </c>
      <c r="I6" s="103" t="s">
        <v>230</v>
      </c>
      <c r="J6" s="103" t="s">
        <v>231</v>
      </c>
      <c r="K6" s="103" t="s">
        <v>232</v>
      </c>
      <c r="L6" s="103" t="s">
        <v>233</v>
      </c>
      <c r="M6" s="103"/>
      <c r="N6" s="104" t="s">
        <v>234</v>
      </c>
      <c r="O6" s="104" t="s">
        <v>235</v>
      </c>
    </row>
    <row r="7" spans="1:15" ht="15" customHeight="1">
      <c r="A7" s="40"/>
      <c r="B7" s="103"/>
      <c r="C7" s="376"/>
      <c r="D7" s="376"/>
      <c r="E7" s="376"/>
      <c r="F7" s="103" t="s">
        <v>236</v>
      </c>
      <c r="G7" s="103" t="s">
        <v>237</v>
      </c>
      <c r="H7" s="103"/>
      <c r="I7" s="103"/>
      <c r="J7" s="103"/>
      <c r="K7" s="103" t="s">
        <v>238</v>
      </c>
      <c r="L7" s="103" t="s">
        <v>239</v>
      </c>
      <c r="M7" s="103"/>
      <c r="N7" s="104"/>
      <c r="O7" s="104" t="s">
        <v>240</v>
      </c>
    </row>
    <row r="8" spans="1:15" ht="15" customHeight="1">
      <c r="A8" s="40"/>
      <c r="B8" s="103"/>
      <c r="C8" s="376"/>
      <c r="D8" s="376"/>
      <c r="E8" s="376"/>
      <c r="F8" s="103" t="s">
        <v>241</v>
      </c>
      <c r="G8" s="103" t="s">
        <v>242</v>
      </c>
      <c r="H8" s="103"/>
      <c r="I8" s="103"/>
      <c r="J8" s="103"/>
      <c r="K8" s="103"/>
      <c r="L8" s="103"/>
      <c r="M8" s="103"/>
      <c r="N8" s="104"/>
      <c r="O8" s="104" t="s">
        <v>243</v>
      </c>
    </row>
    <row r="9" spans="1:15" ht="15" customHeight="1">
      <c r="A9" s="41" t="s">
        <v>244</v>
      </c>
      <c r="B9" s="105"/>
      <c r="C9" s="377"/>
      <c r="D9" s="377"/>
      <c r="E9" s="377"/>
      <c r="F9" s="105" t="s">
        <v>245</v>
      </c>
      <c r="G9" s="105" t="s">
        <v>246</v>
      </c>
      <c r="H9" s="105"/>
      <c r="I9" s="105"/>
      <c r="J9" s="105"/>
      <c r="K9" s="105"/>
      <c r="L9" s="105"/>
      <c r="M9" s="105"/>
      <c r="N9" s="106"/>
      <c r="O9" s="106" t="s">
        <v>247</v>
      </c>
    </row>
    <row r="10" spans="1:15" ht="12.75" customHeight="1">
      <c r="A10" s="150">
        <v>1970</v>
      </c>
      <c r="B10" s="139">
        <f>SUM(C10:O10)</f>
        <v>286.10000000000002</v>
      </c>
      <c r="C10" s="139">
        <v>49.1</v>
      </c>
      <c r="D10" s="139">
        <v>135.80000000000001</v>
      </c>
      <c r="E10" s="114" t="s">
        <v>21</v>
      </c>
      <c r="F10" s="139">
        <v>55.4</v>
      </c>
      <c r="G10" s="139">
        <v>29</v>
      </c>
      <c r="H10" s="114" t="s">
        <v>21</v>
      </c>
      <c r="I10" s="114" t="s">
        <v>21</v>
      </c>
      <c r="J10" s="114" t="s">
        <v>21</v>
      </c>
      <c r="K10" s="139">
        <v>5.3</v>
      </c>
      <c r="L10" s="139">
        <v>9.1</v>
      </c>
      <c r="M10" s="139">
        <v>2.4</v>
      </c>
      <c r="N10" s="114" t="s">
        <v>21</v>
      </c>
      <c r="O10" s="193" t="s">
        <v>21</v>
      </c>
    </row>
    <row r="11" spans="1:15" ht="12.75" customHeight="1">
      <c r="A11" s="150">
        <v>1972</v>
      </c>
      <c r="B11" s="139">
        <f>SUM(C11:O11)</f>
        <v>421.30000000000007</v>
      </c>
      <c r="C11" s="139">
        <v>78.099999999999994</v>
      </c>
      <c r="D11" s="139">
        <v>186</v>
      </c>
      <c r="E11" s="139">
        <v>23.1</v>
      </c>
      <c r="F11" s="139">
        <v>75</v>
      </c>
      <c r="G11" s="139">
        <v>38.299999999999997</v>
      </c>
      <c r="H11" s="114" t="s">
        <v>21</v>
      </c>
      <c r="I11" s="114" t="s">
        <v>21</v>
      </c>
      <c r="J11" s="114" t="s">
        <v>21</v>
      </c>
      <c r="K11" s="139">
        <v>7.7</v>
      </c>
      <c r="L11" s="139">
        <v>9.5</v>
      </c>
      <c r="M11" s="139">
        <v>3.6</v>
      </c>
      <c r="N11" s="114" t="s">
        <v>21</v>
      </c>
      <c r="O11" s="193" t="s">
        <v>21</v>
      </c>
    </row>
    <row r="12" spans="1:15" ht="12.75" customHeight="1">
      <c r="A12" s="150">
        <v>1974</v>
      </c>
      <c r="B12" s="139">
        <f>SUM(C12:O12)</f>
        <v>524.99999999999989</v>
      </c>
      <c r="C12" s="139">
        <v>98.3</v>
      </c>
      <c r="D12" s="139">
        <v>195.5</v>
      </c>
      <c r="E12" s="139">
        <v>41.4</v>
      </c>
      <c r="F12" s="139">
        <v>108.1</v>
      </c>
      <c r="G12" s="139">
        <v>45.5</v>
      </c>
      <c r="H12" s="114" t="s">
        <v>21</v>
      </c>
      <c r="I12" s="114" t="s">
        <v>21</v>
      </c>
      <c r="J12" s="114" t="s">
        <v>21</v>
      </c>
      <c r="K12" s="139">
        <v>9</v>
      </c>
      <c r="L12" s="139">
        <v>11.9</v>
      </c>
      <c r="M12" s="139">
        <v>7.3</v>
      </c>
      <c r="N12" s="139">
        <v>8</v>
      </c>
      <c r="O12" s="193" t="s">
        <v>21</v>
      </c>
    </row>
    <row r="13" spans="1:15" ht="12.75" customHeight="1">
      <c r="A13" s="150">
        <v>1977</v>
      </c>
      <c r="B13" s="139">
        <f>SUM(C13:O13)</f>
        <v>907.40000000000009</v>
      </c>
      <c r="C13" s="139">
        <v>173.6</v>
      </c>
      <c r="D13" s="139">
        <v>310</v>
      </c>
      <c r="E13" s="139">
        <v>88.3</v>
      </c>
      <c r="F13" s="139">
        <v>191.9</v>
      </c>
      <c r="G13" s="139">
        <v>69.2</v>
      </c>
      <c r="H13" s="114" t="s">
        <v>21</v>
      </c>
      <c r="I13" s="114" t="s">
        <v>21</v>
      </c>
      <c r="J13" s="114" t="s">
        <v>21</v>
      </c>
      <c r="K13" s="139">
        <v>13.4</v>
      </c>
      <c r="L13" s="139">
        <v>25.1</v>
      </c>
      <c r="M13" s="139">
        <v>12.7</v>
      </c>
      <c r="N13" s="139">
        <v>23.2</v>
      </c>
      <c r="O13" s="193" t="s">
        <v>21</v>
      </c>
    </row>
    <row r="14" spans="1:15" ht="12.75" customHeight="1">
      <c r="A14" s="150">
        <v>1979</v>
      </c>
      <c r="B14" s="139">
        <f>SUM(C14:O14)</f>
        <v>1008.8000000000001</v>
      </c>
      <c r="C14" s="139">
        <v>195.8</v>
      </c>
      <c r="D14" s="139">
        <v>321.8</v>
      </c>
      <c r="E14" s="139">
        <v>105.2</v>
      </c>
      <c r="F14" s="139">
        <v>211.1</v>
      </c>
      <c r="G14" s="139">
        <v>83</v>
      </c>
      <c r="H14" s="114" t="s">
        <v>21</v>
      </c>
      <c r="I14" s="114" t="s">
        <v>21</v>
      </c>
      <c r="J14" s="114" t="s">
        <v>21</v>
      </c>
      <c r="K14" s="139">
        <v>16.8</v>
      </c>
      <c r="L14" s="139">
        <v>22.5</v>
      </c>
      <c r="M14" s="139">
        <v>16.899999999999999</v>
      </c>
      <c r="N14" s="139">
        <v>35.700000000000003</v>
      </c>
      <c r="O14" s="193" t="s">
        <v>21</v>
      </c>
    </row>
    <row r="15" spans="1:15" ht="12.75" customHeight="1">
      <c r="A15" s="150"/>
      <c r="B15" s="139"/>
      <c r="C15" s="139"/>
      <c r="D15" s="139"/>
      <c r="E15" s="139"/>
      <c r="F15" s="139"/>
      <c r="G15" s="139"/>
      <c r="H15" s="114"/>
      <c r="I15" s="114"/>
      <c r="J15" s="114"/>
      <c r="K15" s="139"/>
      <c r="L15" s="139"/>
      <c r="M15" s="139"/>
      <c r="N15" s="139"/>
      <c r="O15" s="193"/>
    </row>
    <row r="16" spans="1:15" ht="12.75" customHeight="1">
      <c r="A16" s="150">
        <v>1981</v>
      </c>
      <c r="B16" s="139">
        <f>SUM(C16:O16)</f>
        <v>1219.9999999999998</v>
      </c>
      <c r="C16" s="139">
        <v>216.9</v>
      </c>
      <c r="D16" s="139">
        <v>394.4</v>
      </c>
      <c r="E16" s="139">
        <v>127.2</v>
      </c>
      <c r="F16" s="139">
        <v>277.60000000000002</v>
      </c>
      <c r="G16" s="139">
        <v>89.7</v>
      </c>
      <c r="H16" s="114" t="s">
        <v>21</v>
      </c>
      <c r="I16" s="114" t="s">
        <v>21</v>
      </c>
      <c r="J16" s="114" t="s">
        <v>21</v>
      </c>
      <c r="K16" s="139">
        <v>20.5</v>
      </c>
      <c r="L16" s="139">
        <v>25.6</v>
      </c>
      <c r="M16" s="139">
        <v>19</v>
      </c>
      <c r="N16" s="139">
        <v>49.1</v>
      </c>
      <c r="O16" s="193" t="s">
        <v>21</v>
      </c>
    </row>
    <row r="17" spans="1:19" ht="12.75" customHeight="1">
      <c r="A17" s="150">
        <v>1983</v>
      </c>
      <c r="B17" s="139">
        <f>SUM(C17:O17)</f>
        <v>1473.6000000000001</v>
      </c>
      <c r="C17" s="139">
        <v>255.6</v>
      </c>
      <c r="D17" s="139">
        <v>478.6</v>
      </c>
      <c r="E17" s="139">
        <v>155.30000000000001</v>
      </c>
      <c r="F17" s="139">
        <v>328.9</v>
      </c>
      <c r="G17" s="139">
        <v>112</v>
      </c>
      <c r="H17" s="114" t="s">
        <v>21</v>
      </c>
      <c r="I17" s="114" t="s">
        <v>21</v>
      </c>
      <c r="J17" s="114" t="s">
        <v>21</v>
      </c>
      <c r="K17" s="139">
        <v>20.399999999999999</v>
      </c>
      <c r="L17" s="139">
        <v>31.2</v>
      </c>
      <c r="M17" s="139">
        <v>25.8</v>
      </c>
      <c r="N17" s="139">
        <v>65.8</v>
      </c>
      <c r="O17" s="193" t="s">
        <v>21</v>
      </c>
    </row>
    <row r="18" spans="1:19" ht="12.75" customHeight="1">
      <c r="A18" s="150">
        <v>1985</v>
      </c>
      <c r="B18" s="139">
        <f>SUM(C18:O18)</f>
        <v>1802.5</v>
      </c>
      <c r="C18" s="139">
        <v>316.5</v>
      </c>
      <c r="D18" s="139">
        <v>575.9</v>
      </c>
      <c r="E18" s="139">
        <v>177.9</v>
      </c>
      <c r="F18" s="139">
        <v>411.4</v>
      </c>
      <c r="G18" s="139">
        <v>137.80000000000001</v>
      </c>
      <c r="H18" s="114" t="s">
        <v>21</v>
      </c>
      <c r="I18" s="114" t="s">
        <v>21</v>
      </c>
      <c r="J18" s="114" t="s">
        <v>21</v>
      </c>
      <c r="K18" s="139">
        <v>26.9</v>
      </c>
      <c r="L18" s="139">
        <v>37.4</v>
      </c>
      <c r="M18" s="139">
        <v>29.7</v>
      </c>
      <c r="N18" s="139">
        <v>89</v>
      </c>
      <c r="O18" s="193" t="s">
        <v>21</v>
      </c>
    </row>
    <row r="19" spans="1:19" ht="12.75" customHeight="1">
      <c r="A19" s="150">
        <v>1987</v>
      </c>
      <c r="B19" s="139">
        <f>SUM(C19:O19)</f>
        <v>2165.8000000000002</v>
      </c>
      <c r="C19" s="139">
        <v>395.7</v>
      </c>
      <c r="D19" s="139">
        <v>669.1</v>
      </c>
      <c r="E19" s="139">
        <v>203.3</v>
      </c>
      <c r="F19" s="139">
        <v>495.5</v>
      </c>
      <c r="G19" s="139">
        <v>164</v>
      </c>
      <c r="H19" s="114" t="s">
        <v>21</v>
      </c>
      <c r="I19" s="114" t="s">
        <v>21</v>
      </c>
      <c r="J19" s="114" t="s">
        <v>21</v>
      </c>
      <c r="K19" s="139">
        <v>38.9</v>
      </c>
      <c r="L19" s="139">
        <v>44.4</v>
      </c>
      <c r="M19" s="139">
        <v>46</v>
      </c>
      <c r="N19" s="139">
        <v>108.9</v>
      </c>
      <c r="O19" s="193" t="s">
        <v>21</v>
      </c>
    </row>
    <row r="20" spans="1:19" ht="12.75" customHeight="1">
      <c r="A20" s="150">
        <v>1989</v>
      </c>
      <c r="B20" s="139">
        <f>SUM(C20:O20)</f>
        <v>2771.4</v>
      </c>
      <c r="C20" s="139">
        <v>509.7</v>
      </c>
      <c r="D20" s="139">
        <v>880.9</v>
      </c>
      <c r="E20" s="139">
        <v>305.10000000000002</v>
      </c>
      <c r="F20" s="139">
        <v>575.79999999999995</v>
      </c>
      <c r="G20" s="139">
        <v>199.1</v>
      </c>
      <c r="H20" s="114" t="s">
        <v>21</v>
      </c>
      <c r="I20" s="114" t="s">
        <v>21</v>
      </c>
      <c r="J20" s="114" t="s">
        <v>21</v>
      </c>
      <c r="K20" s="139">
        <v>46.3</v>
      </c>
      <c r="L20" s="139">
        <v>55.3</v>
      </c>
      <c r="M20" s="139">
        <v>64.2</v>
      </c>
      <c r="N20" s="139">
        <v>135</v>
      </c>
      <c r="O20" s="193" t="s">
        <v>21</v>
      </c>
    </row>
    <row r="21" spans="1:19" ht="12.75" customHeight="1">
      <c r="A21" s="150"/>
      <c r="B21" s="139"/>
      <c r="C21" s="139"/>
      <c r="D21" s="139"/>
      <c r="E21" s="139"/>
      <c r="F21" s="139"/>
      <c r="G21" s="139"/>
      <c r="H21" s="114"/>
      <c r="I21" s="114"/>
      <c r="J21" s="114"/>
      <c r="K21" s="139"/>
      <c r="L21" s="139"/>
      <c r="M21" s="139"/>
      <c r="N21" s="139"/>
      <c r="O21" s="193"/>
    </row>
    <row r="22" spans="1:19" ht="12.75" customHeight="1">
      <c r="A22" s="150">
        <v>1991</v>
      </c>
      <c r="B22" s="139">
        <f>SUM(C22:O22)</f>
        <v>3359.0000000000005</v>
      </c>
      <c r="C22" s="139">
        <v>601.4</v>
      </c>
      <c r="D22" s="139">
        <v>1054.2</v>
      </c>
      <c r="E22" s="139">
        <v>421.9</v>
      </c>
      <c r="F22" s="139">
        <v>721.4</v>
      </c>
      <c r="G22" s="139">
        <v>184.3</v>
      </c>
      <c r="H22" s="114" t="s">
        <v>21</v>
      </c>
      <c r="I22" s="114" t="s">
        <v>21</v>
      </c>
      <c r="J22" s="114" t="s">
        <v>21</v>
      </c>
      <c r="K22" s="139">
        <v>55</v>
      </c>
      <c r="L22" s="139">
        <v>67.900000000000006</v>
      </c>
      <c r="M22" s="139">
        <v>89</v>
      </c>
      <c r="N22" s="139">
        <v>163.9</v>
      </c>
      <c r="O22" s="193" t="s">
        <v>21</v>
      </c>
    </row>
    <row r="23" spans="1:19" ht="12.75" customHeight="1">
      <c r="A23" s="150">
        <v>1993</v>
      </c>
      <c r="B23" s="139">
        <f>SUM(C23:O23)</f>
        <v>3893.7</v>
      </c>
      <c r="C23" s="139">
        <v>750.8</v>
      </c>
      <c r="D23" s="139">
        <v>1193.0999999999999</v>
      </c>
      <c r="E23" s="139">
        <v>386.5</v>
      </c>
      <c r="F23" s="139">
        <v>808.6</v>
      </c>
      <c r="G23" s="139">
        <v>239.4</v>
      </c>
      <c r="H23" s="114" t="s">
        <v>21</v>
      </c>
      <c r="I23" s="114" t="s">
        <v>21</v>
      </c>
      <c r="J23" s="114" t="s">
        <v>21</v>
      </c>
      <c r="K23" s="139">
        <v>67.8</v>
      </c>
      <c r="L23" s="139">
        <v>73.599999999999994</v>
      </c>
      <c r="M23" s="139">
        <v>101.4</v>
      </c>
      <c r="N23" s="139">
        <v>272.5</v>
      </c>
      <c r="O23" s="193" t="s">
        <v>21</v>
      </c>
    </row>
    <row r="24" spans="1:19" ht="12.75" customHeight="1">
      <c r="A24" s="150">
        <v>1995</v>
      </c>
      <c r="B24" s="139">
        <f>SUM(C24:O24)</f>
        <v>4139.0999999999995</v>
      </c>
      <c r="C24" s="139">
        <v>746.5</v>
      </c>
      <c r="D24" s="139">
        <v>1299.9000000000001</v>
      </c>
      <c r="E24" s="139">
        <v>383.9</v>
      </c>
      <c r="F24" s="139">
        <v>840.8</v>
      </c>
      <c r="G24" s="139">
        <v>233.2</v>
      </c>
      <c r="H24" s="114" t="s">
        <v>21</v>
      </c>
      <c r="I24" s="114" t="s">
        <v>21</v>
      </c>
      <c r="J24" s="114" t="s">
        <v>21</v>
      </c>
      <c r="K24" s="139">
        <v>98.2</v>
      </c>
      <c r="L24" s="139">
        <v>77.2</v>
      </c>
      <c r="M24" s="139">
        <v>128.1</v>
      </c>
      <c r="N24" s="139">
        <v>331.3</v>
      </c>
      <c r="O24" s="193" t="s">
        <v>21</v>
      </c>
      <c r="S24" s="305"/>
    </row>
    <row r="25" spans="1:19" ht="12.75" customHeight="1">
      <c r="A25" s="150">
        <v>1997</v>
      </c>
      <c r="B25" s="139">
        <f>SUM(C25:O25)</f>
        <v>4845.8</v>
      </c>
      <c r="C25" s="139">
        <v>828.7</v>
      </c>
      <c r="D25" s="139">
        <v>1513.9</v>
      </c>
      <c r="E25" s="139">
        <v>452.5</v>
      </c>
      <c r="F25" s="139">
        <v>1057.0999999999999</v>
      </c>
      <c r="G25" s="139">
        <v>228.7</v>
      </c>
      <c r="H25" s="114" t="s">
        <v>21</v>
      </c>
      <c r="I25" s="114" t="s">
        <v>21</v>
      </c>
      <c r="J25" s="114" t="s">
        <v>21</v>
      </c>
      <c r="K25" s="139">
        <v>69.900000000000006</v>
      </c>
      <c r="L25" s="139">
        <v>93</v>
      </c>
      <c r="M25" s="139">
        <f>156.6+13.2</f>
        <v>169.79999999999998</v>
      </c>
      <c r="N25" s="139">
        <v>432.2</v>
      </c>
      <c r="O25" s="193" t="s">
        <v>21</v>
      </c>
    </row>
    <row r="26" spans="1:19" ht="12.75" customHeight="1">
      <c r="A26" s="150">
        <v>1999</v>
      </c>
      <c r="B26" s="139">
        <f>SUM(C26:O26)</f>
        <v>5819.4</v>
      </c>
      <c r="C26" s="139">
        <v>993.6</v>
      </c>
      <c r="D26" s="139">
        <v>1824.5</v>
      </c>
      <c r="E26" s="139">
        <v>493.1</v>
      </c>
      <c r="F26" s="139">
        <v>1289.2</v>
      </c>
      <c r="G26" s="139">
        <v>254.2</v>
      </c>
      <c r="H26" s="114" t="s">
        <v>21</v>
      </c>
      <c r="I26" s="114" t="s">
        <v>21</v>
      </c>
      <c r="J26" s="114" t="s">
        <v>21</v>
      </c>
      <c r="K26" s="139">
        <v>75.099999999999994</v>
      </c>
      <c r="L26" s="139">
        <v>105.1</v>
      </c>
      <c r="M26" s="139">
        <v>214.2</v>
      </c>
      <c r="N26" s="139">
        <v>570.4</v>
      </c>
      <c r="O26" s="193" t="s">
        <v>21</v>
      </c>
    </row>
    <row r="27" spans="1:19" ht="12.75" customHeight="1">
      <c r="A27" s="150"/>
      <c r="B27" s="139"/>
      <c r="C27" s="139"/>
      <c r="D27" s="139"/>
      <c r="E27" s="139"/>
      <c r="F27" s="139"/>
      <c r="G27" s="139"/>
      <c r="H27" s="114"/>
      <c r="I27" s="114"/>
      <c r="J27" s="114"/>
      <c r="K27" s="139"/>
      <c r="L27" s="139"/>
      <c r="M27" s="139"/>
      <c r="N27" s="139"/>
      <c r="O27" s="193"/>
    </row>
    <row r="28" spans="1:19" ht="12.75" customHeight="1">
      <c r="A28" s="150">
        <v>2001</v>
      </c>
      <c r="B28" s="139">
        <f>SUM(C28:O28)</f>
        <v>6274.2000000000007</v>
      </c>
      <c r="C28" s="139">
        <v>1118.0999999999999</v>
      </c>
      <c r="D28" s="139">
        <v>1904.8</v>
      </c>
      <c r="E28" s="139">
        <v>623.79999999999995</v>
      </c>
      <c r="F28" s="139">
        <v>1211.9000000000001</v>
      </c>
      <c r="G28" s="139">
        <v>297.5</v>
      </c>
      <c r="H28" s="114" t="s">
        <v>21</v>
      </c>
      <c r="I28" s="114" t="s">
        <v>21</v>
      </c>
      <c r="J28" s="114" t="s">
        <v>21</v>
      </c>
      <c r="K28" s="139">
        <v>76.3</v>
      </c>
      <c r="L28" s="139">
        <v>114.4</v>
      </c>
      <c r="M28" s="139">
        <v>249.8</v>
      </c>
      <c r="N28" s="139">
        <v>677.6</v>
      </c>
      <c r="O28" s="193" t="s">
        <v>21</v>
      </c>
    </row>
    <row r="29" spans="1:19" ht="12.75" customHeight="1">
      <c r="A29" s="150">
        <v>2003</v>
      </c>
      <c r="B29" s="139">
        <f>SUM(C29:O29)</f>
        <v>7495.0999999999995</v>
      </c>
      <c r="C29" s="139">
        <v>1255.5</v>
      </c>
      <c r="D29" s="139">
        <v>2149.4</v>
      </c>
      <c r="E29" s="139">
        <v>717.4</v>
      </c>
      <c r="F29" s="139">
        <v>1631.2</v>
      </c>
      <c r="G29" s="139">
        <v>317.39999999999998</v>
      </c>
      <c r="H29" s="114" t="s">
        <v>21</v>
      </c>
      <c r="I29" s="114" t="s">
        <v>21</v>
      </c>
      <c r="J29" s="114" t="s">
        <v>21</v>
      </c>
      <c r="K29" s="139">
        <v>85</v>
      </c>
      <c r="L29" s="139">
        <v>138.69999999999999</v>
      </c>
      <c r="M29" s="139">
        <v>304.8</v>
      </c>
      <c r="N29" s="139">
        <v>895.7</v>
      </c>
      <c r="O29" s="193" t="s">
        <v>21</v>
      </c>
    </row>
    <row r="30" spans="1:19" ht="12.75" customHeight="1">
      <c r="A30" s="150">
        <v>2005</v>
      </c>
      <c r="B30" s="139">
        <f>SUM(C30:O30)</f>
        <v>9096.2999999999975</v>
      </c>
      <c r="C30" s="139">
        <v>1572.5</v>
      </c>
      <c r="D30" s="139">
        <v>2769.7632500000018</v>
      </c>
      <c r="E30" s="139">
        <v>755.31232000000034</v>
      </c>
      <c r="F30" s="139">
        <v>1903.6</v>
      </c>
      <c r="G30" s="139">
        <v>334.1</v>
      </c>
      <c r="H30" s="139">
        <v>192.4</v>
      </c>
      <c r="I30" s="114" t="s">
        <v>21</v>
      </c>
      <c r="J30" s="114" t="s">
        <v>21</v>
      </c>
      <c r="K30" s="139">
        <v>95.4</v>
      </c>
      <c r="L30" s="139">
        <v>146.19999999999999</v>
      </c>
      <c r="M30" s="139">
        <v>343.52442999999693</v>
      </c>
      <c r="N30" s="139">
        <v>983.5</v>
      </c>
      <c r="O30" s="193" t="s">
        <v>21</v>
      </c>
    </row>
    <row r="31" spans="1:19" ht="12.75" customHeight="1">
      <c r="A31" s="150">
        <v>2007</v>
      </c>
      <c r="B31" s="139">
        <f>SUM(C31:O31)</f>
        <v>11722.9</v>
      </c>
      <c r="C31" s="139">
        <v>1700</v>
      </c>
      <c r="D31" s="139">
        <v>2613.1</v>
      </c>
      <c r="E31" s="139">
        <v>826.8</v>
      </c>
      <c r="F31" s="139">
        <v>1985.9</v>
      </c>
      <c r="G31" s="139">
        <v>445</v>
      </c>
      <c r="H31" s="139">
        <v>203.5</v>
      </c>
      <c r="I31" s="114" t="s">
        <v>21</v>
      </c>
      <c r="J31" s="114" t="s">
        <v>21</v>
      </c>
      <c r="K31" s="139">
        <v>120.5</v>
      </c>
      <c r="L31" s="139">
        <v>141.69999999999999</v>
      </c>
      <c r="M31" s="139">
        <v>502.1</v>
      </c>
      <c r="N31" s="139">
        <v>1258.5</v>
      </c>
      <c r="O31" s="193">
        <v>1925.8</v>
      </c>
    </row>
    <row r="32" spans="1:19" ht="12.75" customHeight="1">
      <c r="A32" s="186" t="s">
        <v>248</v>
      </c>
      <c r="B32" s="139">
        <f>SUM(C32:O32)</f>
        <v>13420.2</v>
      </c>
      <c r="C32" s="139">
        <v>1496.1</v>
      </c>
      <c r="D32" s="139">
        <v>3192.6</v>
      </c>
      <c r="E32" s="139">
        <v>1034.8999999999999</v>
      </c>
      <c r="F32" s="139">
        <v>2548.9</v>
      </c>
      <c r="G32" s="139">
        <v>480.2</v>
      </c>
      <c r="H32" s="139">
        <v>304.10000000000002</v>
      </c>
      <c r="I32" s="139">
        <v>198.6</v>
      </c>
      <c r="J32" s="114" t="s">
        <v>21</v>
      </c>
      <c r="K32" s="139">
        <v>129.4</v>
      </c>
      <c r="L32" s="139">
        <v>158</v>
      </c>
      <c r="M32" s="139">
        <v>562.5</v>
      </c>
      <c r="N32" s="139">
        <v>1219.0999999999999</v>
      </c>
      <c r="O32" s="193">
        <v>2095.8000000000002</v>
      </c>
    </row>
    <row r="33" spans="1:15" ht="12.75" customHeight="1">
      <c r="A33" s="150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93"/>
    </row>
    <row r="34" spans="1:15" ht="12.75" customHeight="1">
      <c r="A34" s="150">
        <v>2011</v>
      </c>
      <c r="B34" s="139">
        <v>14259.458999999993</v>
      </c>
      <c r="C34" s="139">
        <v>1730.7329000000002</v>
      </c>
      <c r="D34" s="139">
        <v>3096.8444600000003</v>
      </c>
      <c r="E34" s="139">
        <v>1151.6631499999999</v>
      </c>
      <c r="F34" s="139">
        <v>2450.5756699999997</v>
      </c>
      <c r="G34" s="139">
        <v>521.51595999999995</v>
      </c>
      <c r="H34" s="139">
        <v>368.29712000000001</v>
      </c>
      <c r="I34" s="139">
        <v>274.14286000000004</v>
      </c>
      <c r="J34" s="139">
        <v>172.49078000000003</v>
      </c>
      <c r="K34" s="139">
        <v>148.20795999999999</v>
      </c>
      <c r="L34" s="139">
        <v>154.05512000000002</v>
      </c>
      <c r="M34" s="139">
        <v>739.41721999999993</v>
      </c>
      <c r="N34" s="139">
        <v>1180.9577999999999</v>
      </c>
      <c r="O34" s="193">
        <v>2270.558</v>
      </c>
    </row>
    <row r="35" spans="1:15" ht="12.75" customHeight="1">
      <c r="A35" s="150">
        <v>2013</v>
      </c>
      <c r="B35" s="139">
        <f>SUM(C35:O35)</f>
        <v>16001.249919999998</v>
      </c>
      <c r="C35" s="139">
        <v>1720.9231900000011</v>
      </c>
      <c r="D35" s="139">
        <v>3380.0962300000019</v>
      </c>
      <c r="E35" s="139">
        <v>1221.6994999999988</v>
      </c>
      <c r="F35" s="139">
        <v>2875.8097599999969</v>
      </c>
      <c r="G35" s="139">
        <v>558.81737999999973</v>
      </c>
      <c r="H35" s="139">
        <v>381.27262000000019</v>
      </c>
      <c r="I35" s="139">
        <v>306.97165999999999</v>
      </c>
      <c r="J35" s="139">
        <v>172.61967000000004</v>
      </c>
      <c r="K35" s="139">
        <v>168.12573000000003</v>
      </c>
      <c r="L35" s="139">
        <v>160.68429000000003</v>
      </c>
      <c r="M35" s="139">
        <v>869.52629000000002</v>
      </c>
      <c r="N35" s="139">
        <v>1412.7446000000004</v>
      </c>
      <c r="O35" s="193">
        <v>2771.9590000000003</v>
      </c>
    </row>
    <row r="36" spans="1:15" ht="12.75" customHeight="1">
      <c r="A36" s="150">
        <v>2015</v>
      </c>
      <c r="B36" s="139">
        <f>SUM(C36:O36)</f>
        <v>18708.70739</v>
      </c>
      <c r="C36" s="139">
        <v>1925.0722499999988</v>
      </c>
      <c r="D36" s="139">
        <v>3692.0593500000036</v>
      </c>
      <c r="E36" s="139">
        <v>1463.1493599999992</v>
      </c>
      <c r="F36" s="139">
        <v>3135.7317000000021</v>
      </c>
      <c r="G36" s="139">
        <v>1098.7148099999995</v>
      </c>
      <c r="H36" s="139">
        <v>480.53081000000014</v>
      </c>
      <c r="I36" s="139">
        <v>339.48169999999988</v>
      </c>
      <c r="J36" s="139">
        <v>251.19350000000009</v>
      </c>
      <c r="K36" s="139">
        <v>201.49362000000002</v>
      </c>
      <c r="L36" s="114" t="s">
        <v>21</v>
      </c>
      <c r="M36" s="139">
        <v>936.4431800000001</v>
      </c>
      <c r="N36" s="139">
        <v>1998.8171099999995</v>
      </c>
      <c r="O36" s="193">
        <v>3186.0199999999977</v>
      </c>
    </row>
    <row r="37" spans="1:15" ht="12.75" customHeight="1">
      <c r="A37" s="186" t="s">
        <v>249</v>
      </c>
      <c r="B37" s="139">
        <f>SUM(C37:O37)</f>
        <v>23322</v>
      </c>
      <c r="C37" s="139">
        <v>2344</v>
      </c>
      <c r="D37" s="139">
        <v>4476</v>
      </c>
      <c r="E37" s="139">
        <v>1960</v>
      </c>
      <c r="F37" s="139">
        <v>4087</v>
      </c>
      <c r="G37" s="139">
        <v>1596</v>
      </c>
      <c r="H37" s="139">
        <v>660</v>
      </c>
      <c r="I37" s="139">
        <v>493</v>
      </c>
      <c r="J37" s="139">
        <v>426</v>
      </c>
      <c r="K37" s="139">
        <v>216</v>
      </c>
      <c r="L37" s="114" t="s">
        <v>21</v>
      </c>
      <c r="M37" s="139">
        <v>1088</v>
      </c>
      <c r="N37" s="139">
        <v>2521</v>
      </c>
      <c r="O37" s="193">
        <v>3455</v>
      </c>
    </row>
    <row r="38" spans="1:15" ht="12.75" customHeight="1">
      <c r="A38" s="186" t="s">
        <v>250</v>
      </c>
      <c r="B38" s="139">
        <f>SUM(C38:O38)</f>
        <v>26335</v>
      </c>
      <c r="C38" s="139">
        <v>2599</v>
      </c>
      <c r="D38" s="139">
        <v>4865</v>
      </c>
      <c r="E38" s="139">
        <v>1985</v>
      </c>
      <c r="F38" s="139">
        <v>4936</v>
      </c>
      <c r="G38" s="139">
        <v>1995</v>
      </c>
      <c r="H38" s="139">
        <v>719</v>
      </c>
      <c r="I38" s="139">
        <v>623</v>
      </c>
      <c r="J38" s="139">
        <v>458</v>
      </c>
      <c r="K38" s="139">
        <v>252</v>
      </c>
      <c r="L38" s="114" t="s">
        <v>21</v>
      </c>
      <c r="M38" s="139">
        <v>2881</v>
      </c>
      <c r="N38" s="139">
        <v>1266</v>
      </c>
      <c r="O38" s="193">
        <v>3756</v>
      </c>
    </row>
    <row r="39" spans="1:15" ht="12.75" customHeight="1">
      <c r="A39" s="186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14"/>
      <c r="M39" s="139"/>
      <c r="N39" s="139"/>
      <c r="O39" s="193"/>
    </row>
    <row r="40" spans="1:15" ht="12.75" customHeight="1">
      <c r="A40" s="186">
        <v>2021</v>
      </c>
      <c r="B40" s="139">
        <f>SUM(C40:O40)</f>
        <v>26904.185899999997</v>
      </c>
      <c r="C40" s="139">
        <v>2496.2354999999998</v>
      </c>
      <c r="D40" s="139">
        <v>4580.0052999999998</v>
      </c>
      <c r="E40" s="139">
        <v>1868.5404000000001</v>
      </c>
      <c r="F40" s="139">
        <v>4866.1298999999999</v>
      </c>
      <c r="G40" s="139">
        <v>1741.316</v>
      </c>
      <c r="H40" s="139">
        <v>767.27</v>
      </c>
      <c r="I40" s="139">
        <v>609.39459999999997</v>
      </c>
      <c r="J40" s="139">
        <v>531.28399999999999</v>
      </c>
      <c r="K40" s="139">
        <v>288.0231</v>
      </c>
      <c r="L40" s="114" t="s">
        <v>21</v>
      </c>
      <c r="M40" s="139">
        <v>3516.748</v>
      </c>
      <c r="N40" s="139">
        <v>1472.2591</v>
      </c>
      <c r="O40" s="149">
        <v>4166.9799999999996</v>
      </c>
    </row>
    <row r="41" spans="1:15">
      <c r="A41" s="78"/>
      <c r="B41" s="64"/>
      <c r="C41" s="64"/>
    </row>
    <row r="42" spans="1:15">
      <c r="A42" s="131" t="s">
        <v>251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</row>
    <row r="43" spans="1:15">
      <c r="A43" s="131" t="s">
        <v>252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</row>
    <row r="44" spans="1:15">
      <c r="A44" s="42" t="s">
        <v>253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M44" s="220"/>
      <c r="O44" s="220"/>
    </row>
    <row r="45" spans="1:15">
      <c r="A45" s="42" t="s">
        <v>254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6" spans="1:15">
      <c r="A46" s="131" t="s">
        <v>255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7" spans="1:15">
      <c r="A47" s="131" t="s">
        <v>256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</row>
    <row r="48" spans="1:15">
      <c r="A48" s="131" t="s">
        <v>257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</row>
    <row r="49" spans="1:10">
      <c r="A49" s="131" t="s">
        <v>258</v>
      </c>
    </row>
    <row r="50" spans="1:10">
      <c r="A50" s="131" t="s">
        <v>259</v>
      </c>
    </row>
    <row r="51" spans="1:10">
      <c r="A51" s="131" t="s">
        <v>260</v>
      </c>
    </row>
    <row r="52" spans="1:10">
      <c r="A52" s="265" t="s">
        <v>61</v>
      </c>
    </row>
    <row r="53" spans="1:10" s="264" customFormat="1">
      <c r="B53" s="69"/>
      <c r="C53" s="69"/>
    </row>
    <row r="54" spans="1:10" s="264" customFormat="1"/>
    <row r="56" spans="1:10">
      <c r="C56" s="83"/>
      <c r="D56" s="83"/>
      <c r="E56" s="83"/>
      <c r="F56" s="83"/>
      <c r="G56" s="83"/>
      <c r="H56" s="83"/>
      <c r="I56" s="83"/>
      <c r="J56" s="83"/>
    </row>
  </sheetData>
  <mergeCells count="3">
    <mergeCell ref="C5:C9"/>
    <mergeCell ref="D5:D9"/>
    <mergeCell ref="E5:E9"/>
  </mergeCells>
  <pageMargins left="0.78740157499999996" right="0.78740157499999996" top="0.85" bottom="0.75" header="0.5" footer="0.5"/>
  <pageSetup paperSize="9" scale="6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63"/>
  <sheetViews>
    <sheetView showGridLines="0" zoomScaleNormal="100" zoomScaleSheetLayoutView="100" workbookViewId="0">
      <selection sqref="A1:J66"/>
    </sheetView>
  </sheetViews>
  <sheetFormatPr defaultColWidth="9.140625" defaultRowHeight="13.15"/>
  <cols>
    <col min="1" max="1" width="14.5703125" style="7" customWidth="1"/>
    <col min="2" max="4" width="13.42578125" style="7" customWidth="1"/>
    <col min="5" max="5" width="12.42578125" style="7" customWidth="1"/>
    <col min="6" max="16384" width="9.140625" style="7"/>
  </cols>
  <sheetData>
    <row r="1" spans="1:12">
      <c r="A1" s="332" t="s">
        <v>114</v>
      </c>
      <c r="B1" s="340"/>
      <c r="C1" s="340"/>
      <c r="F1" s="99"/>
    </row>
    <row r="2" spans="1:12" ht="17.45">
      <c r="A2" s="24" t="s">
        <v>261</v>
      </c>
      <c r="F2" s="95"/>
      <c r="G2"/>
    </row>
    <row r="3" spans="1:12" ht="15.75" customHeight="1">
      <c r="A3" s="5" t="s">
        <v>262</v>
      </c>
      <c r="B3" s="9"/>
      <c r="C3" s="9"/>
      <c r="D3" s="9"/>
      <c r="E3" s="9"/>
      <c r="F3" s="95"/>
      <c r="G3"/>
      <c r="H3"/>
      <c r="I3"/>
      <c r="J3"/>
      <c r="K3"/>
      <c r="L3"/>
    </row>
    <row r="4" spans="1:12" ht="15.75" customHeight="1">
      <c r="A4" s="5" t="s">
        <v>263</v>
      </c>
      <c r="B4" s="9"/>
      <c r="C4" s="9"/>
      <c r="D4" s="9"/>
      <c r="E4" s="9"/>
      <c r="F4" s="95"/>
      <c r="G4"/>
    </row>
    <row r="5" spans="1:12">
      <c r="F5" s="96"/>
      <c r="G5"/>
    </row>
    <row r="6" spans="1:12" ht="13.9">
      <c r="A6" s="380" t="s">
        <v>264</v>
      </c>
      <c r="B6" s="378" t="s">
        <v>265</v>
      </c>
      <c r="C6" s="378"/>
      <c r="D6" s="378" t="s">
        <v>266</v>
      </c>
      <c r="E6" s="379"/>
      <c r="F6" s="96"/>
      <c r="G6"/>
      <c r="H6" s="219"/>
      <c r="J6" s="49"/>
    </row>
    <row r="7" spans="1:12" ht="13.9">
      <c r="A7" s="381"/>
      <c r="B7" s="30">
        <v>2010</v>
      </c>
      <c r="C7" s="30">
        <v>2020</v>
      </c>
      <c r="D7" s="30">
        <v>2010</v>
      </c>
      <c r="E7" s="32">
        <v>2020</v>
      </c>
      <c r="F7" s="96"/>
    </row>
    <row r="8" spans="1:12" ht="15.6">
      <c r="A8" s="113" t="s">
        <v>267</v>
      </c>
      <c r="B8" s="218">
        <v>324.61504938804381</v>
      </c>
      <c r="C8" s="114">
        <v>199.48577292209694</v>
      </c>
      <c r="D8" s="252">
        <v>29.324847021479911</v>
      </c>
      <c r="E8" s="253">
        <v>23.702465634991022</v>
      </c>
      <c r="F8" s="96"/>
    </row>
    <row r="9" spans="1:12" ht="12.75" customHeight="1">
      <c r="A9" s="113" t="s">
        <v>268</v>
      </c>
      <c r="B9" s="218">
        <v>2542.7709272638922</v>
      </c>
      <c r="C9" s="218">
        <v>3037.8524475903632</v>
      </c>
      <c r="D9" s="252">
        <v>26.397865114022316</v>
      </c>
      <c r="E9" s="253">
        <v>35.711476883321161</v>
      </c>
      <c r="F9" s="151"/>
    </row>
    <row r="10" spans="1:12" ht="12.75" customHeight="1">
      <c r="A10" s="113" t="s">
        <v>269</v>
      </c>
      <c r="B10" s="218">
        <v>2157.869954610981</v>
      </c>
      <c r="C10" s="218">
        <v>2578.084987039208</v>
      </c>
      <c r="D10" s="252">
        <v>23.512520868113523</v>
      </c>
      <c r="E10" s="253">
        <v>16.874383201919375</v>
      </c>
      <c r="F10" s="151"/>
    </row>
    <row r="11" spans="1:12" ht="12.75" customHeight="1">
      <c r="A11" s="113" t="s">
        <v>270</v>
      </c>
      <c r="B11" s="218">
        <v>2828.0615986101943</v>
      </c>
      <c r="C11" s="218">
        <v>3114.5253378178186</v>
      </c>
      <c r="D11" s="252">
        <v>36.991121341663927</v>
      </c>
      <c r="E11" s="253">
        <v>39.3175220193869</v>
      </c>
      <c r="F11" s="151"/>
    </row>
    <row r="12" spans="1:12" ht="12.75" customHeight="1">
      <c r="A12" s="113" t="s">
        <v>271</v>
      </c>
      <c r="B12" s="218">
        <v>248.98067095311197</v>
      </c>
      <c r="C12" s="218">
        <v>337.12663781719914</v>
      </c>
      <c r="D12" s="252">
        <v>38.528341481545155</v>
      </c>
      <c r="E12" s="253">
        <v>47.593436486314168</v>
      </c>
      <c r="F12" s="151"/>
    </row>
    <row r="13" spans="1:12" ht="12.75" customHeight="1">
      <c r="A13" s="113" t="s">
        <v>272</v>
      </c>
      <c r="B13" s="218">
        <v>88.192384783816223</v>
      </c>
      <c r="C13" s="218">
        <v>78.696030384926047</v>
      </c>
      <c r="D13" s="252">
        <v>40.850321626812161</v>
      </c>
      <c r="E13" s="253">
        <v>21.305079761017005</v>
      </c>
      <c r="F13" s="151"/>
    </row>
    <row r="14" spans="1:12" ht="12.75" customHeight="1">
      <c r="A14" s="113" t="s">
        <v>273</v>
      </c>
      <c r="B14" s="218">
        <v>4140.102277123332</v>
      </c>
      <c r="C14" s="218">
        <v>5253.1280107713355</v>
      </c>
      <c r="D14" s="252">
        <v>30.315772755409746</v>
      </c>
      <c r="E14" s="253">
        <v>34.597266310098419</v>
      </c>
      <c r="F14" s="151"/>
    </row>
    <row r="15" spans="1:12" ht="12.75" customHeight="1">
      <c r="A15" s="113" t="s">
        <v>274</v>
      </c>
      <c r="B15" s="218">
        <v>1394.2570160268247</v>
      </c>
      <c r="C15" s="218">
        <v>1880.2758693870355</v>
      </c>
      <c r="D15" s="252">
        <v>38.036368854388819</v>
      </c>
      <c r="E15" s="253">
        <v>33.577325375865584</v>
      </c>
      <c r="F15" s="151"/>
    </row>
    <row r="16" spans="1:12" ht="12.75" customHeight="1">
      <c r="A16" s="113" t="s">
        <v>275</v>
      </c>
      <c r="B16" s="218">
        <v>3253.5435821315141</v>
      </c>
      <c r="C16" s="218">
        <v>3177.7062680998497</v>
      </c>
      <c r="D16" s="252">
        <v>20.438520174578041</v>
      </c>
      <c r="E16" s="253">
        <v>24.561859015967805</v>
      </c>
      <c r="F16" s="151"/>
    </row>
    <row r="17" spans="1:6" ht="12.75" customHeight="1">
      <c r="A17" s="113" t="s">
        <v>276</v>
      </c>
      <c r="B17" s="218">
        <v>1855.206092970069</v>
      </c>
      <c r="C17" s="218">
        <v>1862.7904987024904</v>
      </c>
      <c r="D17" s="252">
        <v>21.579034014896166</v>
      </c>
      <c r="E17" s="253">
        <v>20.203875183283802</v>
      </c>
      <c r="F17" s="151"/>
    </row>
    <row r="18" spans="1:6" s="4" customFormat="1" ht="12.75" customHeight="1">
      <c r="A18" s="113" t="s">
        <v>277</v>
      </c>
      <c r="B18" s="218">
        <v>683.26356830203554</v>
      </c>
      <c r="C18" s="218">
        <v>1219.6700465910674</v>
      </c>
      <c r="D18" s="252">
        <v>35.728861680418774</v>
      </c>
      <c r="E18" s="253">
        <v>31.77852618073932</v>
      </c>
      <c r="F18" s="151"/>
    </row>
    <row r="19" spans="1:6" ht="12.75" customHeight="1">
      <c r="A19" s="113" t="s">
        <v>278</v>
      </c>
      <c r="B19" s="218">
        <v>2173.3729653193163</v>
      </c>
      <c r="C19" s="218">
        <v>2438.4297815370523</v>
      </c>
      <c r="D19" s="252">
        <v>26.540500954296771</v>
      </c>
      <c r="E19" s="253">
        <v>25.851047072147225</v>
      </c>
      <c r="F19" s="151"/>
    </row>
    <row r="20" spans="1:6" ht="12.75" customHeight="1">
      <c r="A20" s="113" t="s">
        <v>279</v>
      </c>
      <c r="B20" s="218">
        <v>2977.165112815409</v>
      </c>
      <c r="C20" s="218">
        <v>3470.2410647996985</v>
      </c>
      <c r="D20" s="252">
        <v>25.134131425951541</v>
      </c>
      <c r="E20" s="253">
        <v>28.683439481684253</v>
      </c>
      <c r="F20" s="151"/>
    </row>
    <row r="21" spans="1:6" ht="12.75" customHeight="1">
      <c r="A21" s="113" t="s">
        <v>280</v>
      </c>
      <c r="B21" s="218">
        <v>1721.1828010938536</v>
      </c>
      <c r="C21" s="218">
        <v>1532.6107932290461</v>
      </c>
      <c r="D21" s="252">
        <v>13.709408064221011</v>
      </c>
      <c r="E21" s="253">
        <v>7.6438843975714992</v>
      </c>
      <c r="F21" s="151"/>
    </row>
    <row r="22" spans="1:6" ht="12.75" customHeight="1">
      <c r="A22" s="113" t="s">
        <v>281</v>
      </c>
      <c r="B22" s="218">
        <v>1349.379168717785</v>
      </c>
      <c r="C22" s="218">
        <v>1240.8683251114751</v>
      </c>
      <c r="D22" s="252">
        <v>28.777216699193371</v>
      </c>
      <c r="E22" s="253">
        <v>23.085466958406254</v>
      </c>
      <c r="F22" s="151"/>
    </row>
    <row r="23" spans="1:6" s="6" customFormat="1" ht="12.75" customHeight="1">
      <c r="A23" s="113" t="s">
        <v>282</v>
      </c>
      <c r="B23" s="218">
        <v>1530.1988609222253</v>
      </c>
      <c r="C23" s="218">
        <v>1545.2317999653512</v>
      </c>
      <c r="D23" s="252">
        <v>12.872364560230354</v>
      </c>
      <c r="E23" s="253">
        <v>11.70066723987496</v>
      </c>
      <c r="F23" s="151"/>
    </row>
    <row r="24" spans="1:6" s="6" customFormat="1" ht="12.75" customHeight="1">
      <c r="A24" s="113" t="s">
        <v>283</v>
      </c>
      <c r="B24" s="218">
        <v>130.47732334155052</v>
      </c>
      <c r="C24" s="218">
        <v>306.20337709329146</v>
      </c>
      <c r="D24" s="252">
        <v>8.457224607958258</v>
      </c>
      <c r="E24" s="253">
        <v>7.7172770515421956</v>
      </c>
      <c r="F24" s="151"/>
    </row>
    <row r="25" spans="1:6" s="6" customFormat="1" ht="12.75" customHeight="1">
      <c r="A25" s="113" t="s">
        <v>284</v>
      </c>
      <c r="B25" s="218">
        <v>1196.4885562624804</v>
      </c>
      <c r="C25" s="218">
        <v>1775.5740377416971</v>
      </c>
      <c r="D25" s="252">
        <v>10.820833713284699</v>
      </c>
      <c r="E25" s="253">
        <v>8.975178988727631</v>
      </c>
      <c r="F25" s="151"/>
    </row>
    <row r="26" spans="1:6" s="6" customFormat="1" ht="12.75" customHeight="1">
      <c r="A26" s="113" t="s">
        <v>285</v>
      </c>
      <c r="B26" s="218">
        <v>477.98244048370395</v>
      </c>
      <c r="C26" s="218">
        <v>993.85509193262737</v>
      </c>
      <c r="D26" s="252">
        <v>40.000054763962758</v>
      </c>
      <c r="E26" s="253">
        <v>50.232915526100939</v>
      </c>
      <c r="F26" s="151"/>
    </row>
    <row r="27" spans="1:6" s="6" customFormat="1" ht="12.75" customHeight="1">
      <c r="A27" s="113" t="s">
        <v>286</v>
      </c>
      <c r="B27" s="218">
        <v>926.87518337676158</v>
      </c>
      <c r="C27" s="218">
        <v>1466.6837183463067</v>
      </c>
      <c r="D27" s="252">
        <v>53.059793251058785</v>
      </c>
      <c r="E27" s="253">
        <v>36.330590631928096</v>
      </c>
      <c r="F27" s="151"/>
    </row>
    <row r="28" spans="1:6" s="6" customFormat="1" ht="12.75" customHeight="1">
      <c r="A28" s="113" t="s">
        <v>287</v>
      </c>
      <c r="B28" s="218">
        <v>1915.4224976292319</v>
      </c>
      <c r="C28" s="218">
        <v>2658.1385898474573</v>
      </c>
      <c r="D28" s="252">
        <v>12.444757329799568</v>
      </c>
      <c r="E28" s="253">
        <v>23.313953488372093</v>
      </c>
      <c r="F28" s="151"/>
    </row>
    <row r="29" spans="1:6" s="6" customFormat="1" ht="12.75" customHeight="1">
      <c r="A29" s="113" t="s">
        <v>288</v>
      </c>
      <c r="B29" s="218">
        <v>243.71861858279175</v>
      </c>
      <c r="C29" s="218">
        <v>259.20080160040521</v>
      </c>
      <c r="D29" s="252">
        <v>29.351835904364449</v>
      </c>
      <c r="E29" s="253">
        <v>50.895398418658779</v>
      </c>
      <c r="F29" s="151"/>
    </row>
    <row r="30" spans="1:6" s="6" customFormat="1" ht="12.75" customHeight="1">
      <c r="A30" s="113" t="s">
        <v>289</v>
      </c>
      <c r="B30" s="218">
        <v>3373.5328425684106</v>
      </c>
      <c r="C30" s="218">
        <v>3303.5606604935606</v>
      </c>
      <c r="D30" s="252">
        <v>40.350716121924343</v>
      </c>
      <c r="E30" s="253">
        <v>27.80361198226452</v>
      </c>
      <c r="F30" s="151"/>
    </row>
    <row r="31" spans="1:6" s="6" customFormat="1" ht="12.75" customHeight="1">
      <c r="A31" s="113" t="s">
        <v>290</v>
      </c>
      <c r="B31" s="218">
        <v>1398.9057405765079</v>
      </c>
      <c r="C31" s="218">
        <v>1320.5207301706489</v>
      </c>
      <c r="D31" s="252">
        <v>32.963419646526923</v>
      </c>
      <c r="E31" s="253">
        <v>23.785447351066168</v>
      </c>
      <c r="F31" s="151"/>
    </row>
    <row r="32" spans="1:6" ht="12.75" customHeight="1">
      <c r="A32" s="115" t="s">
        <v>291</v>
      </c>
      <c r="B32" s="116">
        <v>3210.0510338800236</v>
      </c>
      <c r="C32" s="116">
        <v>4238.6569940624158</v>
      </c>
      <c r="D32" s="254">
        <v>32.343992272989844</v>
      </c>
      <c r="E32" s="255">
        <v>33.229759699730856</v>
      </c>
      <c r="F32" s="158"/>
    </row>
    <row r="33" spans="1:6" ht="12.75" customHeight="1">
      <c r="A33" s="113" t="s">
        <v>292</v>
      </c>
      <c r="B33" s="218">
        <v>609.12999437694566</v>
      </c>
      <c r="C33" s="218">
        <v>1493.7210264391372</v>
      </c>
      <c r="D33" s="252">
        <v>37.193026247575887</v>
      </c>
      <c r="E33" s="253">
        <v>34.949747730926397</v>
      </c>
      <c r="F33" s="151"/>
    </row>
    <row r="34" spans="1:6" ht="12.75" customHeight="1">
      <c r="A34" s="113" t="s">
        <v>293</v>
      </c>
      <c r="B34" s="218">
        <v>1703.9274613717582</v>
      </c>
      <c r="C34" s="218">
        <v>1761.9706636027315</v>
      </c>
      <c r="D34" s="252">
        <v>36.866875682760686</v>
      </c>
      <c r="E34" s="253">
        <v>36.002329794128372</v>
      </c>
      <c r="F34" s="151"/>
    </row>
    <row r="35" spans="1:6" ht="12.75" customHeight="1">
      <c r="A35" s="113" t="s">
        <v>294</v>
      </c>
      <c r="B35" s="218">
        <v>204.15528729360813</v>
      </c>
      <c r="C35" s="218">
        <v>106.67791595390102</v>
      </c>
      <c r="D35" s="252">
        <v>24.501018659049407</v>
      </c>
      <c r="E35" s="253">
        <v>8.7582818865119432</v>
      </c>
      <c r="F35" s="151"/>
    </row>
    <row r="36" spans="1:6" ht="12.75" customHeight="1">
      <c r="A36" s="113" t="s">
        <v>295</v>
      </c>
      <c r="B36" s="218">
        <v>197.7197351071276</v>
      </c>
      <c r="C36" s="218">
        <v>269.29785335218679</v>
      </c>
      <c r="D36" s="252">
        <v>8.3522935274979488</v>
      </c>
      <c r="E36" s="253">
        <v>9.8479712342159775</v>
      </c>
      <c r="F36" s="151"/>
    </row>
    <row r="37" spans="1:6" ht="12.75" customHeight="1">
      <c r="A37" s="113" t="s">
        <v>296</v>
      </c>
      <c r="B37" s="218">
        <v>4331.4764025960703</v>
      </c>
      <c r="C37" s="218">
        <v>4951.1067183261966</v>
      </c>
      <c r="D37" s="252">
        <v>29.718264310308751</v>
      </c>
      <c r="E37" s="253">
        <v>27.576968603623992</v>
      </c>
      <c r="F37" s="151"/>
    </row>
    <row r="38" spans="1:6" ht="12.75" customHeight="1">
      <c r="A38" s="113" t="s">
        <v>297</v>
      </c>
      <c r="B38" s="218">
        <v>441.35543259075058</v>
      </c>
      <c r="C38" s="218">
        <v>753.93171887101175</v>
      </c>
      <c r="D38" s="252">
        <v>27.639253382879165</v>
      </c>
      <c r="E38" s="253">
        <v>26.180748989581687</v>
      </c>
      <c r="F38" s="151"/>
    </row>
    <row r="39" spans="1:6" ht="12.75" customHeight="1">
      <c r="A39" s="113" t="s">
        <v>298</v>
      </c>
      <c r="B39" s="218">
        <v>884.46430702861994</v>
      </c>
      <c r="C39" s="218">
        <v>903.512908563932</v>
      </c>
      <c r="D39" s="252">
        <v>13.911403299452235</v>
      </c>
      <c r="E39" s="253">
        <v>12.231683312645282</v>
      </c>
      <c r="F39" s="151"/>
    </row>
    <row r="40" spans="1:6" ht="12.75" customHeight="1">
      <c r="A40" s="113" t="s">
        <v>299</v>
      </c>
      <c r="B40" s="218">
        <v>1330.8697240226663</v>
      </c>
      <c r="C40" s="218">
        <v>1258.1423582899779</v>
      </c>
      <c r="D40" s="252">
        <v>28.263102569806055</v>
      </c>
      <c r="E40" s="253">
        <v>26.648909183155762</v>
      </c>
      <c r="F40" s="151"/>
    </row>
    <row r="41" spans="1:6" ht="12.75" customHeight="1">
      <c r="A41" s="113" t="s">
        <v>300</v>
      </c>
      <c r="B41" s="218">
        <v>1764.0441490612636</v>
      </c>
      <c r="C41" s="218">
        <v>1803.2421545736481</v>
      </c>
      <c r="D41" s="252">
        <v>27.045299294438969</v>
      </c>
      <c r="E41" s="253">
        <v>23.53877434251141</v>
      </c>
      <c r="F41" s="151"/>
    </row>
    <row r="42" spans="1:6" ht="12.75" customHeight="1">
      <c r="A42" s="113" t="s">
        <v>301</v>
      </c>
      <c r="B42" s="218">
        <v>4071.3092679612055</v>
      </c>
      <c r="C42" s="218">
        <v>6212.4385380726344</v>
      </c>
      <c r="D42" s="252">
        <v>24.171779141104295</v>
      </c>
      <c r="E42" s="253">
        <v>28.867247299713739</v>
      </c>
      <c r="F42" s="151"/>
    </row>
    <row r="43" spans="1:6" ht="12.75" customHeight="1">
      <c r="A43" s="113" t="s">
        <v>302</v>
      </c>
      <c r="B43" s="218">
        <v>3819.9623136474256</v>
      </c>
      <c r="C43" s="218">
        <v>3969.2171623892173</v>
      </c>
      <c r="D43" s="252">
        <v>26.347310678668279</v>
      </c>
      <c r="E43" s="253">
        <v>23.138916536328736</v>
      </c>
      <c r="F43" s="151"/>
    </row>
    <row r="44" spans="1:6" ht="12.75" customHeight="1">
      <c r="A44" s="113" t="s">
        <v>303</v>
      </c>
      <c r="B44" s="218">
        <v>240.18532858739275</v>
      </c>
      <c r="C44" s="218">
        <v>345.61845726571983</v>
      </c>
      <c r="D44" s="252">
        <v>26.783131367167794</v>
      </c>
      <c r="E44" s="256">
        <v>41.116476786502737</v>
      </c>
      <c r="F44" s="151"/>
    </row>
    <row r="45" spans="1:6" ht="12.75" customHeight="1">
      <c r="A45" s="113" t="s">
        <v>304</v>
      </c>
      <c r="B45" s="218">
        <v>1420.6283080005196</v>
      </c>
      <c r="C45" s="218">
        <v>1514.0241183214689</v>
      </c>
      <c r="D45" s="252">
        <v>12.321126530379265</v>
      </c>
      <c r="E45" s="253">
        <v>7.767146979036049</v>
      </c>
      <c r="F45" s="151"/>
    </row>
    <row r="46" spans="1:6" ht="12.75" customHeight="1">
      <c r="A46" s="113" t="s">
        <v>305</v>
      </c>
      <c r="B46" s="218">
        <v>825.37669415923301</v>
      </c>
      <c r="C46" s="218">
        <v>1543.4822205048845</v>
      </c>
      <c r="D46" s="252">
        <v>20.040298350583264</v>
      </c>
      <c r="E46" s="253">
        <v>21.610340935709875</v>
      </c>
      <c r="F46" s="151"/>
    </row>
    <row r="47" spans="1:6" ht="12.75" customHeight="1">
      <c r="A47" s="113" t="s">
        <v>306</v>
      </c>
      <c r="B47" s="218">
        <v>712.64692168215697</v>
      </c>
      <c r="C47" s="218">
        <v>875.77334951708212</v>
      </c>
      <c r="D47" s="252">
        <v>46.009782478508434</v>
      </c>
      <c r="E47" s="253">
        <v>28.416425619848585</v>
      </c>
      <c r="F47" s="151"/>
    </row>
    <row r="48" spans="1:6" ht="12.75" customHeight="1">
      <c r="A48" s="113" t="s">
        <v>307</v>
      </c>
      <c r="B48" s="218">
        <v>2196.9321226162915</v>
      </c>
      <c r="C48" s="218">
        <v>2808.8482778966386</v>
      </c>
      <c r="D48" s="252">
        <v>18.184136222764511</v>
      </c>
      <c r="E48" s="253">
        <v>18.728992620725752</v>
      </c>
      <c r="F48" s="151"/>
    </row>
    <row r="49" spans="1:6" ht="12.75" customHeight="1">
      <c r="A49" s="113" t="s">
        <v>308</v>
      </c>
      <c r="B49" s="218">
        <v>532.38877139396129</v>
      </c>
      <c r="C49" s="218">
        <v>624.41082236033856</v>
      </c>
      <c r="D49" s="252">
        <v>19.928081093322113</v>
      </c>
      <c r="E49" s="253">
        <v>12.962870789184974</v>
      </c>
      <c r="F49" s="151"/>
    </row>
    <row r="50" spans="1:6" ht="12.75" customHeight="1">
      <c r="A50" s="113" t="s">
        <v>309</v>
      </c>
      <c r="B50" s="218">
        <v>2027.4891325268034</v>
      </c>
      <c r="C50" s="218">
        <v>2247.880244229963</v>
      </c>
      <c r="D50" s="252">
        <v>14.218988680427715</v>
      </c>
      <c r="E50" s="253">
        <v>11.251664632116302</v>
      </c>
      <c r="F50" s="151"/>
    </row>
    <row r="51" spans="1:6" ht="12.75" customHeight="1">
      <c r="A51" s="113" t="s">
        <v>310</v>
      </c>
      <c r="B51" s="218">
        <v>3421.978548254981</v>
      </c>
      <c r="C51" s="218">
        <v>3491.9416840179588</v>
      </c>
      <c r="D51" s="252">
        <v>25.840358324118203</v>
      </c>
      <c r="E51" s="253">
        <v>22.351795472095297</v>
      </c>
      <c r="F51" s="151"/>
    </row>
    <row r="52" spans="1:6" ht="12.75" customHeight="1">
      <c r="A52" s="115" t="s">
        <v>311</v>
      </c>
      <c r="B52" s="116">
        <v>1563.7453906655253</v>
      </c>
      <c r="C52" s="116">
        <v>1762.0297276520253</v>
      </c>
      <c r="D52" s="254">
        <v>18.511445565077047</v>
      </c>
      <c r="E52" s="255">
        <v>16.214486226119753</v>
      </c>
      <c r="F52" s="158"/>
    </row>
    <row r="53" spans="1:6" ht="12.75" customHeight="1">
      <c r="A53" s="117" t="s">
        <v>312</v>
      </c>
      <c r="B53" s="116">
        <v>1623.9344593550823</v>
      </c>
      <c r="C53" s="116">
        <v>1894.5498681444826</v>
      </c>
      <c r="D53" s="254">
        <v>23.974437291487551</v>
      </c>
      <c r="E53" s="255">
        <v>22.188970512854496</v>
      </c>
      <c r="F53" s="158"/>
    </row>
    <row r="54" spans="1:6">
      <c r="A54" s="119"/>
      <c r="B54" s="120"/>
      <c r="C54" s="120"/>
      <c r="D54" s="121"/>
      <c r="E54" s="121"/>
      <c r="F54" s="97"/>
    </row>
    <row r="55" spans="1:6">
      <c r="A55" s="18" t="s">
        <v>313</v>
      </c>
    </row>
    <row r="56" spans="1:6">
      <c r="A56" s="129" t="s">
        <v>314</v>
      </c>
    </row>
    <row r="57" spans="1:6">
      <c r="A57" s="129" t="s">
        <v>315</v>
      </c>
    </row>
    <row r="58" spans="1:6">
      <c r="A58" s="129" t="s">
        <v>316</v>
      </c>
    </row>
    <row r="59" spans="1:6">
      <c r="A59" s="129" t="s">
        <v>317</v>
      </c>
    </row>
    <row r="60" spans="1:6">
      <c r="A60" s="130" t="s">
        <v>318</v>
      </c>
    </row>
    <row r="61" spans="1:6">
      <c r="A61" s="129"/>
    </row>
    <row r="63" spans="1:6">
      <c r="A63" s="129"/>
    </row>
  </sheetData>
  <mergeCells count="3">
    <mergeCell ref="B6:C6"/>
    <mergeCell ref="D6:E6"/>
    <mergeCell ref="A6:A7"/>
  </mergeCells>
  <phoneticPr fontId="0" type="noConversion"/>
  <pageMargins left="0.51181102362204722" right="0.23622047244094491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CF33-0233-4C7D-A4E1-3902CCA0C549}">
  <dimension ref="A1:K30"/>
  <sheetViews>
    <sheetView zoomScaleNormal="100" workbookViewId="0"/>
  </sheetViews>
  <sheetFormatPr defaultColWidth="11.42578125" defaultRowHeight="13.15"/>
  <cols>
    <col min="1" max="1" width="39.42578125" style="225" customWidth="1"/>
    <col min="2" max="2" width="16.5703125" style="225" bestFit="1" customWidth="1"/>
    <col min="3" max="3" width="19" style="225" bestFit="1" customWidth="1"/>
    <col min="4" max="16384" width="11.42578125" style="225"/>
  </cols>
  <sheetData>
    <row r="1" spans="1:11">
      <c r="A1" s="332" t="s">
        <v>114</v>
      </c>
      <c r="B1" s="340"/>
      <c r="C1" s="340"/>
    </row>
    <row r="2" spans="1:11" ht="17.45">
      <c r="A2" s="226" t="s">
        <v>319</v>
      </c>
    </row>
    <row r="3" spans="1:11" ht="15.6">
      <c r="A3" s="227" t="s">
        <v>320</v>
      </c>
    </row>
    <row r="4" spans="1:11" ht="15.6">
      <c r="A4" s="227" t="s">
        <v>321</v>
      </c>
    </row>
    <row r="5" spans="1:11" ht="15.6">
      <c r="A5" s="227"/>
    </row>
    <row r="6" spans="1:11" ht="16.5" customHeight="1">
      <c r="A6" s="228"/>
      <c r="B6" s="344" t="s">
        <v>322</v>
      </c>
      <c r="C6" s="345" t="s">
        <v>322</v>
      </c>
    </row>
    <row r="7" spans="1:11" ht="16.5" customHeight="1">
      <c r="A7" s="235"/>
      <c r="B7" s="346" t="s">
        <v>323</v>
      </c>
      <c r="C7" s="347" t="s">
        <v>324</v>
      </c>
    </row>
    <row r="8" spans="1:11" ht="13.9">
      <c r="A8" s="229" t="s">
        <v>38</v>
      </c>
      <c r="B8" s="348" t="s">
        <v>325</v>
      </c>
      <c r="C8" s="349" t="s">
        <v>325</v>
      </c>
      <c r="K8" s="225" t="s">
        <v>326</v>
      </c>
    </row>
    <row r="9" spans="1:11">
      <c r="A9" s="230" t="s">
        <v>43</v>
      </c>
      <c r="B9" s="231">
        <v>41</v>
      </c>
      <c r="C9" s="267">
        <v>40</v>
      </c>
      <c r="E9" s="237"/>
    </row>
    <row r="10" spans="1:11">
      <c r="A10" s="230" t="s">
        <v>44</v>
      </c>
      <c r="B10" s="231">
        <v>24</v>
      </c>
      <c r="C10" s="267">
        <v>53</v>
      </c>
      <c r="E10" s="237"/>
    </row>
    <row r="11" spans="1:11">
      <c r="A11" s="230" t="s">
        <v>45</v>
      </c>
      <c r="B11" s="231">
        <v>18</v>
      </c>
      <c r="C11" s="267">
        <v>52</v>
      </c>
      <c r="E11" s="237"/>
    </row>
    <row r="12" spans="1:11">
      <c r="A12" s="230" t="s">
        <v>47</v>
      </c>
      <c r="B12" s="231">
        <v>38</v>
      </c>
      <c r="C12" s="267">
        <v>41</v>
      </c>
      <c r="E12" s="237"/>
    </row>
    <row r="13" spans="1:11">
      <c r="A13" s="230" t="s">
        <v>92</v>
      </c>
      <c r="B13" s="231">
        <v>29</v>
      </c>
      <c r="C13" s="267">
        <v>49</v>
      </c>
      <c r="E13" s="237"/>
    </row>
    <row r="14" spans="1:11">
      <c r="A14" s="230" t="s">
        <v>80</v>
      </c>
      <c r="B14" s="231">
        <v>23</v>
      </c>
      <c r="C14" s="267">
        <v>32</v>
      </c>
      <c r="E14" s="237"/>
    </row>
    <row r="15" spans="1:11">
      <c r="A15" s="230" t="s">
        <v>49</v>
      </c>
      <c r="B15" s="231">
        <v>31</v>
      </c>
      <c r="C15" s="267">
        <v>48</v>
      </c>
      <c r="E15" s="237"/>
    </row>
    <row r="16" spans="1:11">
      <c r="A16" s="230" t="s">
        <v>52</v>
      </c>
      <c r="B16" s="231">
        <v>25</v>
      </c>
      <c r="C16" s="267">
        <v>34</v>
      </c>
      <c r="E16" s="237"/>
    </row>
    <row r="17" spans="1:8">
      <c r="A17" s="230" t="s">
        <v>50</v>
      </c>
      <c r="B17" s="231">
        <v>31</v>
      </c>
      <c r="C17" s="267">
        <v>37</v>
      </c>
      <c r="E17" s="237"/>
    </row>
    <row r="18" spans="1:8">
      <c r="A18" s="230" t="s">
        <v>51</v>
      </c>
      <c r="B18" s="231">
        <v>42</v>
      </c>
      <c r="C18" s="267">
        <v>37</v>
      </c>
      <c r="E18" s="237"/>
    </row>
    <row r="19" spans="1:8">
      <c r="A19" s="230" t="s">
        <v>53</v>
      </c>
      <c r="B19" s="231">
        <v>37</v>
      </c>
      <c r="C19" s="267">
        <v>44</v>
      </c>
      <c r="E19" s="237"/>
    </row>
    <row r="20" spans="1:8">
      <c r="A20" s="230" t="s">
        <v>55</v>
      </c>
      <c r="B20" s="231">
        <v>20</v>
      </c>
      <c r="C20" s="267">
        <v>23</v>
      </c>
      <c r="E20" s="237"/>
    </row>
    <row r="21" spans="1:8">
      <c r="A21" s="230" t="s">
        <v>54</v>
      </c>
      <c r="B21" s="231">
        <v>64</v>
      </c>
      <c r="C21" s="267">
        <v>60</v>
      </c>
      <c r="E21" s="237"/>
    </row>
    <row r="22" spans="1:8">
      <c r="A22" s="230" t="s">
        <v>216</v>
      </c>
      <c r="B22" s="231">
        <v>63</v>
      </c>
      <c r="C22" s="267">
        <v>60</v>
      </c>
      <c r="E22" s="237"/>
    </row>
    <row r="23" spans="1:8" ht="15.6">
      <c r="A23" s="230" t="s">
        <v>327</v>
      </c>
      <c r="B23" s="231">
        <v>23</v>
      </c>
      <c r="C23" s="267">
        <v>27</v>
      </c>
      <c r="E23" s="237"/>
    </row>
    <row r="24" spans="1:8">
      <c r="A24" s="230" t="s">
        <v>59</v>
      </c>
      <c r="B24" s="236" t="s">
        <v>25</v>
      </c>
      <c r="C24" s="267">
        <v>49</v>
      </c>
      <c r="E24" s="237"/>
    </row>
    <row r="25" spans="1:8">
      <c r="A25" s="232" t="s">
        <v>33</v>
      </c>
      <c r="B25" s="233">
        <v>26</v>
      </c>
      <c r="C25" s="268">
        <v>45</v>
      </c>
      <c r="E25" s="237"/>
    </row>
    <row r="27" spans="1:8">
      <c r="A27" s="234" t="s">
        <v>328</v>
      </c>
    </row>
    <row r="28" spans="1:8" ht="12" customHeight="1">
      <c r="A28" s="234" t="s">
        <v>329</v>
      </c>
    </row>
    <row r="29" spans="1:8" ht="35.25" customHeight="1">
      <c r="A29" s="382" t="s">
        <v>330</v>
      </c>
      <c r="B29" s="382"/>
      <c r="C29" s="382"/>
      <c r="D29" s="382"/>
      <c r="E29" s="382"/>
      <c r="F29" s="382"/>
      <c r="G29" s="382"/>
      <c r="H29" s="382"/>
    </row>
    <row r="30" spans="1:8">
      <c r="A30" s="262" t="s">
        <v>61</v>
      </c>
      <c r="B30" s="234"/>
      <c r="C30" s="263"/>
      <c r="D30" s="234"/>
      <c r="E30" s="234"/>
      <c r="F30" s="234"/>
      <c r="G30" s="234"/>
      <c r="H30" s="234"/>
    </row>
  </sheetData>
  <mergeCells count="1">
    <mergeCell ref="A29:H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showGridLines="0" zoomScaleNormal="100" zoomScaleSheetLayoutView="100" workbookViewId="0">
      <selection sqref="A1:M29"/>
    </sheetView>
  </sheetViews>
  <sheetFormatPr defaultColWidth="9.140625" defaultRowHeight="13.15"/>
  <cols>
    <col min="1" max="1" width="41.42578125" style="82" customWidth="1"/>
    <col min="2" max="2" width="12.5703125" style="82" customWidth="1"/>
    <col min="3" max="7" width="11.5703125" style="82" customWidth="1"/>
    <col min="8" max="8" width="13.5703125" style="82" customWidth="1"/>
    <col min="9" max="9" width="9.140625" style="82" customWidth="1"/>
    <col min="10" max="16384" width="9.140625" style="82"/>
  </cols>
  <sheetData>
    <row r="1" spans="1:8">
      <c r="A1" s="332" t="s">
        <v>28</v>
      </c>
    </row>
    <row r="2" spans="1:8" ht="17.45">
      <c r="A2" s="24" t="s">
        <v>29</v>
      </c>
    </row>
    <row r="3" spans="1:8" s="1" customFormat="1" ht="15.6">
      <c r="A3" s="3" t="s">
        <v>30</v>
      </c>
    </row>
    <row r="4" spans="1:8" s="1" customFormat="1" ht="15.6">
      <c r="A4" s="3"/>
    </row>
    <row r="5" spans="1:8" ht="13.9">
      <c r="A5" s="33"/>
      <c r="B5" s="15"/>
      <c r="C5" s="350" t="s">
        <v>31</v>
      </c>
      <c r="D5" s="350"/>
      <c r="E5" s="350"/>
      <c r="F5" s="350" t="s">
        <v>32</v>
      </c>
      <c r="G5" s="350"/>
      <c r="H5" s="351"/>
    </row>
    <row r="6" spans="1:8" ht="13.9">
      <c r="A6" s="34"/>
      <c r="B6" s="110" t="s">
        <v>33</v>
      </c>
      <c r="C6" s="25" t="s">
        <v>33</v>
      </c>
      <c r="D6" s="25" t="s">
        <v>34</v>
      </c>
      <c r="E6" s="44" t="s">
        <v>35</v>
      </c>
      <c r="F6" s="25" t="s">
        <v>33</v>
      </c>
      <c r="G6" s="25" t="s">
        <v>36</v>
      </c>
      <c r="H6" s="45" t="s">
        <v>37</v>
      </c>
    </row>
    <row r="7" spans="1:8" ht="27.6">
      <c r="A7" s="35" t="s">
        <v>38</v>
      </c>
      <c r="B7" s="21"/>
      <c r="C7" s="22"/>
      <c r="D7" s="23" t="s">
        <v>39</v>
      </c>
      <c r="E7" s="23" t="s">
        <v>40</v>
      </c>
      <c r="F7" s="25"/>
      <c r="G7" s="23" t="s">
        <v>41</v>
      </c>
      <c r="H7" s="46" t="s">
        <v>42</v>
      </c>
    </row>
    <row r="8" spans="1:8" ht="12.75" customHeight="1">
      <c r="A8" s="160" t="s">
        <v>43</v>
      </c>
      <c r="B8" s="134">
        <f>SUM(C8,F8)</f>
        <v>4866.1400000000003</v>
      </c>
      <c r="C8" s="211">
        <f>SUM(D8:E8)</f>
        <v>4361.2300000000005</v>
      </c>
      <c r="D8" s="134">
        <v>2937.09</v>
      </c>
      <c r="E8" s="134">
        <v>1424.14</v>
      </c>
      <c r="F8" s="241">
        <f>SUM(G8:H8)</f>
        <v>504.90999999999997</v>
      </c>
      <c r="G8" s="133">
        <v>332.83</v>
      </c>
      <c r="H8" s="269">
        <v>172.08</v>
      </c>
    </row>
    <row r="9" spans="1:8" ht="12.75" customHeight="1">
      <c r="A9" s="160" t="s">
        <v>44</v>
      </c>
      <c r="B9" s="134">
        <f t="shared" ref="B9:B24" si="0">SUM(C9,F9)</f>
        <v>4580.01</v>
      </c>
      <c r="C9" s="133">
        <f t="shared" ref="C9:C24" si="1">SUM(D9:E9)</f>
        <v>3894.42</v>
      </c>
      <c r="D9" s="134">
        <v>2522.73</v>
      </c>
      <c r="E9" s="134">
        <v>1371.69</v>
      </c>
      <c r="F9" s="133">
        <f t="shared" ref="F9:F24" si="2">SUM(G9:H9)</f>
        <v>685.59</v>
      </c>
      <c r="G9" s="133">
        <v>559.12</v>
      </c>
      <c r="H9" s="270">
        <v>126.47</v>
      </c>
    </row>
    <row r="10" spans="1:8" ht="12.75" customHeight="1">
      <c r="A10" s="160" t="s">
        <v>45</v>
      </c>
      <c r="B10" s="134">
        <f t="shared" si="0"/>
        <v>2496.2399999999998</v>
      </c>
      <c r="C10" s="133">
        <f t="shared" si="1"/>
        <v>2309.27</v>
      </c>
      <c r="D10" s="134">
        <v>1434.21</v>
      </c>
      <c r="E10" s="134">
        <v>875.06</v>
      </c>
      <c r="F10" s="133">
        <f t="shared" si="2"/>
        <v>186.97</v>
      </c>
      <c r="G10" s="133">
        <v>103.32</v>
      </c>
      <c r="H10" s="270">
        <v>83.65</v>
      </c>
    </row>
    <row r="11" spans="1:8" ht="14.1" customHeight="1">
      <c r="A11" s="160" t="s">
        <v>46</v>
      </c>
      <c r="B11" s="134">
        <f t="shared" si="0"/>
        <v>1868.5299999999997</v>
      </c>
      <c r="C11" s="133">
        <f t="shared" si="1"/>
        <v>1689.4099999999999</v>
      </c>
      <c r="D11" s="134">
        <v>1085.06</v>
      </c>
      <c r="E11" s="134">
        <v>604.35</v>
      </c>
      <c r="F11" s="133">
        <f t="shared" si="2"/>
        <v>179.12</v>
      </c>
      <c r="G11" s="133">
        <v>123.22</v>
      </c>
      <c r="H11" s="270">
        <v>55.9</v>
      </c>
    </row>
    <row r="12" spans="1:8">
      <c r="A12" s="160" t="s">
        <v>47</v>
      </c>
      <c r="B12" s="134">
        <f t="shared" si="0"/>
        <v>1741.3200000000002</v>
      </c>
      <c r="C12" s="133">
        <f t="shared" si="1"/>
        <v>1053.6100000000001</v>
      </c>
      <c r="D12" s="134">
        <v>588.11</v>
      </c>
      <c r="E12" s="134">
        <v>465.5</v>
      </c>
      <c r="F12" s="133">
        <f t="shared" si="2"/>
        <v>687.70999999999992</v>
      </c>
      <c r="G12" s="133">
        <v>543.91999999999996</v>
      </c>
      <c r="H12" s="270">
        <v>143.79</v>
      </c>
    </row>
    <row r="13" spans="1:8">
      <c r="A13" s="160" t="s">
        <v>48</v>
      </c>
      <c r="B13" s="134">
        <f t="shared" si="0"/>
        <v>1130.93</v>
      </c>
      <c r="C13" s="133">
        <f t="shared" si="1"/>
        <v>1090.6600000000001</v>
      </c>
      <c r="D13" s="134">
        <v>661.57</v>
      </c>
      <c r="E13" s="134">
        <v>429.09</v>
      </c>
      <c r="F13" s="133">
        <f t="shared" si="2"/>
        <v>40.270000000000003</v>
      </c>
      <c r="G13" s="133">
        <v>37.82</v>
      </c>
      <c r="H13" s="270">
        <v>2.4500000000000002</v>
      </c>
    </row>
    <row r="14" spans="1:8">
      <c r="A14" s="160" t="s">
        <v>49</v>
      </c>
      <c r="B14" s="134">
        <f t="shared" si="0"/>
        <v>767.2700000000001</v>
      </c>
      <c r="C14" s="133">
        <f t="shared" si="1"/>
        <v>722.66000000000008</v>
      </c>
      <c r="D14" s="134">
        <v>464.97</v>
      </c>
      <c r="E14" s="134">
        <v>257.69</v>
      </c>
      <c r="F14" s="133">
        <f t="shared" si="2"/>
        <v>44.61</v>
      </c>
      <c r="G14" s="133">
        <v>31.78</v>
      </c>
      <c r="H14" s="270">
        <v>12.83</v>
      </c>
    </row>
    <row r="15" spans="1:8">
      <c r="A15" s="160" t="s">
        <v>50</v>
      </c>
      <c r="B15" s="134">
        <f t="shared" si="0"/>
        <v>683.87</v>
      </c>
      <c r="C15" s="133">
        <f t="shared" si="1"/>
        <v>658.99</v>
      </c>
      <c r="D15" s="134">
        <v>367.4</v>
      </c>
      <c r="E15" s="134">
        <v>291.58999999999997</v>
      </c>
      <c r="F15" s="133">
        <f t="shared" si="2"/>
        <v>24.88</v>
      </c>
      <c r="G15" s="133">
        <v>24.88</v>
      </c>
      <c r="H15" s="193" t="s">
        <v>25</v>
      </c>
    </row>
    <row r="16" spans="1:8">
      <c r="A16" s="160" t="s">
        <v>51</v>
      </c>
      <c r="B16" s="134">
        <f t="shared" si="0"/>
        <v>680.95</v>
      </c>
      <c r="C16" s="133">
        <f t="shared" si="1"/>
        <v>650.48</v>
      </c>
      <c r="D16" s="134">
        <v>381.81</v>
      </c>
      <c r="E16" s="134">
        <v>268.67</v>
      </c>
      <c r="F16" s="133">
        <f t="shared" si="2"/>
        <v>30.47</v>
      </c>
      <c r="G16" s="133">
        <v>22.41</v>
      </c>
      <c r="H16" s="270">
        <v>8.06</v>
      </c>
    </row>
    <row r="17" spans="1:9">
      <c r="A17" s="160" t="s">
        <v>52</v>
      </c>
      <c r="B17" s="134">
        <f t="shared" si="0"/>
        <v>609.40000000000009</v>
      </c>
      <c r="C17" s="133">
        <f t="shared" si="1"/>
        <v>553.40000000000009</v>
      </c>
      <c r="D17" s="134">
        <v>349.54</v>
      </c>
      <c r="E17" s="134">
        <v>203.86</v>
      </c>
      <c r="F17" s="133">
        <f t="shared" si="2"/>
        <v>56</v>
      </c>
      <c r="G17" s="133">
        <v>44.19</v>
      </c>
      <c r="H17" s="270">
        <v>11.81</v>
      </c>
    </row>
    <row r="18" spans="1:9">
      <c r="A18" s="160" t="s">
        <v>53</v>
      </c>
      <c r="B18" s="134">
        <f t="shared" si="0"/>
        <v>531.28</v>
      </c>
      <c r="C18" s="133">
        <f t="shared" si="1"/>
        <v>505.1</v>
      </c>
      <c r="D18" s="134">
        <v>293.07</v>
      </c>
      <c r="E18" s="134">
        <v>212.03</v>
      </c>
      <c r="F18" s="133">
        <f t="shared" si="2"/>
        <v>26.18</v>
      </c>
      <c r="G18" s="133">
        <v>19.07</v>
      </c>
      <c r="H18" s="270">
        <v>7.11</v>
      </c>
    </row>
    <row r="19" spans="1:9">
      <c r="A19" s="160" t="s">
        <v>54</v>
      </c>
      <c r="B19" s="134">
        <f t="shared" si="0"/>
        <v>440.85</v>
      </c>
      <c r="C19" s="133">
        <f t="shared" si="1"/>
        <v>440.85</v>
      </c>
      <c r="D19" s="134">
        <v>310.97000000000003</v>
      </c>
      <c r="E19" s="134">
        <v>129.88</v>
      </c>
      <c r="F19" s="114" t="s">
        <v>25</v>
      </c>
      <c r="G19" s="114" t="s">
        <v>25</v>
      </c>
      <c r="H19" s="193" t="s">
        <v>25</v>
      </c>
    </row>
    <row r="20" spans="1:9">
      <c r="A20" s="160" t="s">
        <v>55</v>
      </c>
      <c r="B20" s="134">
        <f t="shared" si="0"/>
        <v>437.36</v>
      </c>
      <c r="C20" s="133">
        <f t="shared" si="1"/>
        <v>432.51</v>
      </c>
      <c r="D20" s="134">
        <v>256.02</v>
      </c>
      <c r="E20" s="134">
        <v>176.49</v>
      </c>
      <c r="F20" s="133">
        <f t="shared" si="2"/>
        <v>4.8499999999999996</v>
      </c>
      <c r="G20" s="133">
        <v>3.06</v>
      </c>
      <c r="H20" s="270">
        <v>1.79</v>
      </c>
    </row>
    <row r="21" spans="1:9">
      <c r="A21" s="160" t="s">
        <v>56</v>
      </c>
      <c r="B21" s="134">
        <f t="shared" si="0"/>
        <v>287.94</v>
      </c>
      <c r="C21" s="133">
        <f t="shared" si="1"/>
        <v>275.48</v>
      </c>
      <c r="D21" s="134">
        <v>165.95</v>
      </c>
      <c r="E21" s="134">
        <v>109.53</v>
      </c>
      <c r="F21" s="133">
        <f t="shared" si="2"/>
        <v>12.46</v>
      </c>
      <c r="G21" s="133">
        <v>12.46</v>
      </c>
      <c r="H21" s="193" t="s">
        <v>25</v>
      </c>
    </row>
    <row r="22" spans="1:9">
      <c r="A22" s="160" t="s">
        <v>57</v>
      </c>
      <c r="B22" s="134">
        <f t="shared" si="0"/>
        <v>154.78</v>
      </c>
      <c r="C22" s="133">
        <f t="shared" si="1"/>
        <v>154.78</v>
      </c>
      <c r="D22" s="134">
        <v>84.64</v>
      </c>
      <c r="E22" s="134">
        <v>70.14</v>
      </c>
      <c r="F22" s="114" t="s">
        <v>25</v>
      </c>
      <c r="G22" s="114" t="s">
        <v>25</v>
      </c>
      <c r="H22" s="193" t="s">
        <v>25</v>
      </c>
    </row>
    <row r="23" spans="1:9" ht="15.6">
      <c r="A23" s="160" t="s">
        <v>58</v>
      </c>
      <c r="B23" s="134">
        <f t="shared" si="0"/>
        <v>1460.17</v>
      </c>
      <c r="C23" s="133">
        <f t="shared" si="1"/>
        <v>1417.99</v>
      </c>
      <c r="D23" s="134">
        <v>709.12</v>
      </c>
      <c r="E23" s="134">
        <v>708.87</v>
      </c>
      <c r="F23" s="133">
        <f t="shared" si="2"/>
        <v>42.18</v>
      </c>
      <c r="G23" s="133">
        <v>33.57</v>
      </c>
      <c r="H23" s="270">
        <v>8.61</v>
      </c>
    </row>
    <row r="24" spans="1:9">
      <c r="A24" s="160" t="s">
        <v>59</v>
      </c>
      <c r="B24" s="134">
        <f t="shared" si="0"/>
        <v>4166.9799999999996</v>
      </c>
      <c r="C24" s="133">
        <f t="shared" si="1"/>
        <v>4106.9799999999996</v>
      </c>
      <c r="D24" s="134">
        <v>2962.36</v>
      </c>
      <c r="E24" s="134">
        <v>1144.6199999999999</v>
      </c>
      <c r="F24" s="133">
        <f t="shared" si="2"/>
        <v>60</v>
      </c>
      <c r="G24" s="114" t="s">
        <v>25</v>
      </c>
      <c r="H24" s="270">
        <v>60</v>
      </c>
    </row>
    <row r="25" spans="1:9">
      <c r="A25" s="240" t="s">
        <v>33</v>
      </c>
      <c r="B25" s="135">
        <f>SUM(B8:B24)</f>
        <v>26904.02</v>
      </c>
      <c r="C25" s="135">
        <f t="shared" ref="C25:H25" si="3">SUM(C8:C24)</f>
        <v>24317.82</v>
      </c>
      <c r="D25" s="243">
        <f t="shared" si="3"/>
        <v>15574.62</v>
      </c>
      <c r="E25" s="135">
        <f t="shared" si="3"/>
        <v>8743.1999999999989</v>
      </c>
      <c r="F25" s="135">
        <f t="shared" si="3"/>
        <v>2586.1999999999998</v>
      </c>
      <c r="G25" s="135">
        <f t="shared" si="3"/>
        <v>1891.6499999999999</v>
      </c>
      <c r="H25" s="271">
        <f t="shared" si="3"/>
        <v>694.55</v>
      </c>
    </row>
    <row r="26" spans="1:9">
      <c r="B26" s="259"/>
      <c r="C26" s="260"/>
      <c r="D26" s="260"/>
      <c r="E26" s="260"/>
      <c r="F26" s="260"/>
      <c r="G26" s="260"/>
      <c r="H26" s="260"/>
      <c r="I26" s="260"/>
    </row>
    <row r="27" spans="1:9" ht="35.25" customHeight="1">
      <c r="A27" s="352" t="s">
        <v>60</v>
      </c>
      <c r="B27" s="352"/>
      <c r="C27" s="352"/>
      <c r="D27" s="352"/>
      <c r="E27" s="352"/>
      <c r="F27" s="352"/>
      <c r="G27" s="352"/>
      <c r="H27" s="352"/>
    </row>
    <row r="28" spans="1:9">
      <c r="A28" s="265" t="s">
        <v>61</v>
      </c>
      <c r="B28" s="2"/>
      <c r="C28" s="43"/>
      <c r="D28" s="2"/>
      <c r="E28" s="2"/>
      <c r="F28" s="2"/>
      <c r="G28" s="2"/>
      <c r="H28" s="2"/>
    </row>
    <row r="31" spans="1:9">
      <c r="C31" s="341"/>
    </row>
  </sheetData>
  <mergeCells count="3">
    <mergeCell ref="C5:E5"/>
    <mergeCell ref="F5:H5"/>
    <mergeCell ref="A27:H27"/>
  </mergeCell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7B9B-1C42-4916-B8B9-24D3FC58DC14}">
  <sheetPr>
    <pageSetUpPr fitToPage="1"/>
  </sheetPr>
  <dimension ref="A1:L31"/>
  <sheetViews>
    <sheetView showGridLines="0" zoomScale="88" zoomScaleNormal="88" zoomScaleSheetLayoutView="100" workbookViewId="0">
      <selection sqref="A1:N31"/>
    </sheetView>
  </sheetViews>
  <sheetFormatPr defaultColWidth="9.140625" defaultRowHeight="13.15"/>
  <cols>
    <col min="1" max="1" width="42.42578125" style="136" customWidth="1"/>
    <col min="2" max="2" width="10.42578125" style="136" customWidth="1"/>
    <col min="3" max="3" width="15.42578125" style="136" customWidth="1"/>
    <col min="4" max="4" width="15.140625" style="136" customWidth="1"/>
    <col min="5" max="5" width="16.140625" style="136" customWidth="1"/>
    <col min="6" max="6" width="10.5703125" style="136" customWidth="1"/>
    <col min="7" max="7" width="12.5703125" style="136" customWidth="1"/>
    <col min="8" max="8" width="11.85546875" style="136" customWidth="1"/>
    <col min="9" max="9" width="13.5703125" style="136" customWidth="1"/>
    <col min="10" max="10" width="7.85546875" style="136" customWidth="1"/>
    <col min="11" max="11" width="9" style="136" customWidth="1"/>
    <col min="12" max="12" width="11.5703125" style="136" customWidth="1"/>
    <col min="13" max="16384" width="9.140625" style="136"/>
  </cols>
  <sheetData>
    <row r="1" spans="1:12">
      <c r="A1" s="332" t="s">
        <v>28</v>
      </c>
    </row>
    <row r="2" spans="1:12" s="137" customFormat="1" ht="17.45">
      <c r="A2" s="24" t="s">
        <v>62</v>
      </c>
    </row>
    <row r="3" spans="1:12" s="137" customFormat="1" ht="15.6">
      <c r="A3" s="3" t="s">
        <v>63</v>
      </c>
    </row>
    <row r="4" spans="1:12" ht="14.25" customHeight="1">
      <c r="A4" s="3"/>
    </row>
    <row r="5" spans="1:12" ht="14.25" customHeight="1">
      <c r="A5" s="138"/>
      <c r="B5" s="197" t="s">
        <v>33</v>
      </c>
      <c r="C5" s="197" t="s">
        <v>64</v>
      </c>
      <c r="D5" s="354" t="s">
        <v>65</v>
      </c>
      <c r="E5" s="355"/>
      <c r="F5" s="355"/>
      <c r="G5" s="355"/>
      <c r="H5" s="355"/>
      <c r="I5" s="356"/>
      <c r="J5" s="353" t="s">
        <v>66</v>
      </c>
      <c r="K5" s="353"/>
      <c r="L5" s="354"/>
    </row>
    <row r="6" spans="1:12" s="159" customFormat="1" ht="13.9">
      <c r="A6" s="27"/>
      <c r="B6" s="103"/>
      <c r="C6" s="103"/>
      <c r="D6" s="48" t="s">
        <v>67</v>
      </c>
      <c r="E6" s="281" t="s">
        <v>68</v>
      </c>
      <c r="F6" s="48" t="s">
        <v>69</v>
      </c>
      <c r="G6" s="48" t="s">
        <v>35</v>
      </c>
      <c r="H6" s="48" t="s">
        <v>70</v>
      </c>
      <c r="I6" s="279" t="s">
        <v>35</v>
      </c>
      <c r="J6" s="48" t="s">
        <v>33</v>
      </c>
      <c r="K6" s="48" t="s">
        <v>71</v>
      </c>
      <c r="L6" s="281" t="s">
        <v>72</v>
      </c>
    </row>
    <row r="7" spans="1:12" s="159" customFormat="1" ht="13.9">
      <c r="A7" s="27"/>
      <c r="B7" s="103"/>
      <c r="C7" s="103"/>
      <c r="D7" s="48"/>
      <c r="E7" s="48" t="s">
        <v>73</v>
      </c>
      <c r="F7" s="282"/>
      <c r="G7" s="48" t="s">
        <v>74</v>
      </c>
      <c r="I7" s="48" t="s">
        <v>75</v>
      </c>
      <c r="J7" s="48"/>
      <c r="K7" s="48" t="s">
        <v>76</v>
      </c>
      <c r="L7" s="281" t="s">
        <v>77</v>
      </c>
    </row>
    <row r="8" spans="1:12" ht="12.75" customHeight="1">
      <c r="A8" s="31" t="s">
        <v>38</v>
      </c>
      <c r="B8" s="105"/>
      <c r="C8" s="105"/>
      <c r="D8" s="105"/>
      <c r="E8" s="105"/>
      <c r="F8" s="105"/>
      <c r="G8" s="278" t="s">
        <v>78</v>
      </c>
      <c r="H8" s="105"/>
      <c r="I8" s="105" t="s">
        <v>79</v>
      </c>
      <c r="J8" s="105"/>
      <c r="K8" s="105"/>
      <c r="L8" s="106"/>
    </row>
    <row r="9" spans="1:12" ht="12.75" customHeight="1">
      <c r="A9" s="160" t="s">
        <v>43</v>
      </c>
      <c r="B9" s="188">
        <v>4866.13</v>
      </c>
      <c r="C9" s="188">
        <v>2970.45</v>
      </c>
      <c r="D9" s="188">
        <v>198.25</v>
      </c>
      <c r="E9" s="188">
        <v>1051.1400000000001</v>
      </c>
      <c r="F9" s="188">
        <v>300.04000000000002</v>
      </c>
      <c r="G9" s="188">
        <v>140.9</v>
      </c>
      <c r="H9" s="187">
        <v>184.59</v>
      </c>
      <c r="I9" s="188">
        <v>20.759999999999991</v>
      </c>
      <c r="J9" s="244">
        <v>100</v>
      </c>
      <c r="K9" s="140">
        <v>61.043375331115278</v>
      </c>
      <c r="L9" s="141">
        <v>38.956624668884722</v>
      </c>
    </row>
    <row r="10" spans="1:12" ht="12.75" customHeight="1">
      <c r="A10" s="160" t="s">
        <v>44</v>
      </c>
      <c r="B10" s="188">
        <v>4580</v>
      </c>
      <c r="C10" s="188">
        <v>2769.22</v>
      </c>
      <c r="D10" s="188">
        <v>64.2</v>
      </c>
      <c r="E10" s="188">
        <v>964.2</v>
      </c>
      <c r="F10" s="188">
        <v>279.77</v>
      </c>
      <c r="G10" s="188">
        <v>129.72999999999999</v>
      </c>
      <c r="H10" s="188">
        <v>235.42</v>
      </c>
      <c r="I10" s="188">
        <v>137.46</v>
      </c>
      <c r="J10" s="190">
        <v>100</v>
      </c>
      <c r="K10" s="140">
        <v>60.463318777292571</v>
      </c>
      <c r="L10" s="141">
        <v>39.536681222707429</v>
      </c>
    </row>
    <row r="11" spans="1:12">
      <c r="A11" s="160" t="s">
        <v>45</v>
      </c>
      <c r="B11" s="188">
        <v>2496.2399999999998</v>
      </c>
      <c r="C11" s="188">
        <v>1587.55</v>
      </c>
      <c r="D11" s="188">
        <v>39.68</v>
      </c>
      <c r="E11" s="188">
        <v>471.03</v>
      </c>
      <c r="F11" s="188">
        <v>97.13</v>
      </c>
      <c r="G11" s="188">
        <v>148.69</v>
      </c>
      <c r="H11" s="188">
        <v>131.4</v>
      </c>
      <c r="I11" s="188">
        <v>20.759999999999991</v>
      </c>
      <c r="J11" s="190">
        <v>100.00000000000001</v>
      </c>
      <c r="K11" s="140">
        <v>63.597650866903834</v>
      </c>
      <c r="L11" s="141">
        <v>36.40234913309618</v>
      </c>
    </row>
    <row r="12" spans="1:12">
      <c r="A12" s="160" t="s">
        <v>46</v>
      </c>
      <c r="B12" s="188">
        <v>1868.5300000000002</v>
      </c>
      <c r="C12" s="188">
        <v>1251.92</v>
      </c>
      <c r="D12" s="188">
        <v>33.5</v>
      </c>
      <c r="E12" s="188">
        <v>268.64</v>
      </c>
      <c r="F12" s="188">
        <v>162.37</v>
      </c>
      <c r="G12" s="188">
        <v>86.97</v>
      </c>
      <c r="H12" s="188">
        <v>62.2</v>
      </c>
      <c r="I12" s="188">
        <v>2.9299999999999926</v>
      </c>
      <c r="J12" s="190">
        <v>100</v>
      </c>
      <c r="K12" s="140">
        <v>67.00026223823005</v>
      </c>
      <c r="L12" s="141">
        <v>32.999737761769943</v>
      </c>
    </row>
    <row r="13" spans="1:12">
      <c r="A13" s="160" t="s">
        <v>47</v>
      </c>
      <c r="B13" s="188">
        <v>1741.3200000000002</v>
      </c>
      <c r="C13" s="188">
        <v>1321.13</v>
      </c>
      <c r="D13" s="188">
        <v>37.17</v>
      </c>
      <c r="E13" s="188">
        <v>232.35</v>
      </c>
      <c r="F13" s="188">
        <v>62.01</v>
      </c>
      <c r="G13" s="188">
        <v>38.549999999999997</v>
      </c>
      <c r="H13" s="188">
        <v>37.909999999999997</v>
      </c>
      <c r="I13" s="188">
        <v>12.200000000000003</v>
      </c>
      <c r="J13" s="190">
        <v>100</v>
      </c>
      <c r="K13" s="140">
        <v>75.86945535570716</v>
      </c>
      <c r="L13" s="141">
        <v>24.130544644292833</v>
      </c>
    </row>
    <row r="14" spans="1:12" ht="14.25" customHeight="1">
      <c r="A14" s="160" t="s">
        <v>80</v>
      </c>
      <c r="B14" s="188">
        <v>1130.94</v>
      </c>
      <c r="C14" s="188">
        <v>825.39</v>
      </c>
      <c r="D14" s="188">
        <v>5.93</v>
      </c>
      <c r="E14" s="188">
        <v>153.86000000000001</v>
      </c>
      <c r="F14" s="188">
        <v>90.49</v>
      </c>
      <c r="G14" s="188">
        <v>27.68</v>
      </c>
      <c r="H14" s="188">
        <v>20.440000000000001</v>
      </c>
      <c r="I14" s="188">
        <v>7.1499999999999986</v>
      </c>
      <c r="J14" s="190">
        <v>99.999999999999986</v>
      </c>
      <c r="K14" s="140">
        <v>72.982651599554345</v>
      </c>
      <c r="L14" s="141">
        <v>27.017348400445645</v>
      </c>
    </row>
    <row r="15" spans="1:12">
      <c r="A15" s="160" t="s">
        <v>49</v>
      </c>
      <c r="B15" s="188">
        <v>767.27</v>
      </c>
      <c r="C15" s="188">
        <v>555.6</v>
      </c>
      <c r="D15" s="188">
        <v>11.6</v>
      </c>
      <c r="E15" s="188">
        <v>123.96</v>
      </c>
      <c r="F15" s="188">
        <v>38.799999999999997</v>
      </c>
      <c r="G15" s="188">
        <v>14.18</v>
      </c>
      <c r="H15" s="188">
        <v>19.350000000000001</v>
      </c>
      <c r="I15" s="188">
        <v>3.7799999999999976</v>
      </c>
      <c r="J15" s="190">
        <v>100</v>
      </c>
      <c r="K15" s="224">
        <v>72.412579665567534</v>
      </c>
      <c r="L15" s="141">
        <v>27.587420334432473</v>
      </c>
    </row>
    <row r="16" spans="1:12">
      <c r="A16" s="160" t="s">
        <v>50</v>
      </c>
      <c r="B16" s="188">
        <v>683.96</v>
      </c>
      <c r="C16" s="188">
        <v>518.55999999999995</v>
      </c>
      <c r="D16" s="188">
        <v>5.65</v>
      </c>
      <c r="E16" s="188">
        <v>91.47</v>
      </c>
      <c r="F16" s="188">
        <v>52.12</v>
      </c>
      <c r="G16" s="188">
        <v>7.52</v>
      </c>
      <c r="H16" s="188">
        <v>6.57</v>
      </c>
      <c r="I16" s="188">
        <v>2.0700000000000003</v>
      </c>
      <c r="J16" s="190">
        <v>99.999999999999972</v>
      </c>
      <c r="K16" s="140">
        <v>75.817299257266484</v>
      </c>
      <c r="L16" s="141">
        <v>24.182700742733495</v>
      </c>
    </row>
    <row r="17" spans="1:12">
      <c r="A17" s="160" t="s">
        <v>51</v>
      </c>
      <c r="B17" s="188">
        <v>680.95</v>
      </c>
      <c r="C17" s="188">
        <v>598.84</v>
      </c>
      <c r="D17" s="188">
        <v>4.03</v>
      </c>
      <c r="E17" s="188">
        <v>34.36</v>
      </c>
      <c r="F17" s="188">
        <v>19.88</v>
      </c>
      <c r="G17" s="188">
        <v>17.7</v>
      </c>
      <c r="H17" s="188">
        <v>6.14</v>
      </c>
      <c r="I17" s="188">
        <v>0</v>
      </c>
      <c r="J17" s="190">
        <v>100</v>
      </c>
      <c r="K17" s="140">
        <v>87.941845950510313</v>
      </c>
      <c r="L17" s="141">
        <v>12.058154049489684</v>
      </c>
    </row>
    <row r="18" spans="1:12">
      <c r="A18" s="160" t="s">
        <v>52</v>
      </c>
      <c r="B18" s="188">
        <v>609.4</v>
      </c>
      <c r="C18" s="188">
        <v>514.5</v>
      </c>
      <c r="D18" s="188">
        <v>1.57</v>
      </c>
      <c r="E18" s="188">
        <v>57.65</v>
      </c>
      <c r="F18" s="188">
        <v>21.58</v>
      </c>
      <c r="G18" s="188">
        <v>9.27</v>
      </c>
      <c r="H18" s="188">
        <v>3.35</v>
      </c>
      <c r="I18" s="188">
        <v>1.48</v>
      </c>
      <c r="J18" s="190">
        <v>100</v>
      </c>
      <c r="K18" s="140">
        <v>84.427305546439129</v>
      </c>
      <c r="L18" s="141">
        <v>15.572694453560878</v>
      </c>
    </row>
    <row r="19" spans="1:12">
      <c r="A19" s="160" t="s">
        <v>53</v>
      </c>
      <c r="B19" s="188">
        <v>531.28</v>
      </c>
      <c r="C19" s="188">
        <v>447.7</v>
      </c>
      <c r="D19" s="188">
        <v>5.82</v>
      </c>
      <c r="E19" s="188">
        <v>27.28</v>
      </c>
      <c r="F19" s="188">
        <v>38.14</v>
      </c>
      <c r="G19" s="188">
        <v>2.19</v>
      </c>
      <c r="H19" s="188">
        <v>9.9</v>
      </c>
      <c r="I19" s="188">
        <v>0.25</v>
      </c>
      <c r="J19" s="190">
        <v>100</v>
      </c>
      <c r="K19" s="140">
        <v>84.268182502635142</v>
      </c>
      <c r="L19" s="141">
        <v>15.731817497364858</v>
      </c>
    </row>
    <row r="20" spans="1:12">
      <c r="A20" s="160" t="s">
        <v>54</v>
      </c>
      <c r="B20" s="188">
        <v>440.84000000000003</v>
      </c>
      <c r="C20" s="188">
        <v>48.21</v>
      </c>
      <c r="D20" s="188">
        <v>15.52</v>
      </c>
      <c r="E20" s="188">
        <v>22.1</v>
      </c>
      <c r="F20" s="188">
        <v>1.04</v>
      </c>
      <c r="G20" s="188">
        <v>347.75</v>
      </c>
      <c r="H20" s="188">
        <v>3.6</v>
      </c>
      <c r="I20" s="188">
        <v>2.6199999999999997</v>
      </c>
      <c r="J20" s="190">
        <v>100</v>
      </c>
      <c r="K20" s="140">
        <v>10.935940477270664</v>
      </c>
      <c r="L20" s="141">
        <v>89.064059522729337</v>
      </c>
    </row>
    <row r="21" spans="1:12">
      <c r="A21" s="160" t="s">
        <v>55</v>
      </c>
      <c r="B21" s="188">
        <v>437.36</v>
      </c>
      <c r="C21" s="188">
        <v>311.07</v>
      </c>
      <c r="D21" s="188">
        <v>25.36</v>
      </c>
      <c r="E21" s="188">
        <v>23.64</v>
      </c>
      <c r="F21" s="188">
        <v>53.21</v>
      </c>
      <c r="G21" s="188">
        <v>1.53</v>
      </c>
      <c r="H21" s="188">
        <v>19.95</v>
      </c>
      <c r="I21" s="188">
        <v>2.6000000000000014</v>
      </c>
      <c r="J21" s="190">
        <v>100</v>
      </c>
      <c r="K21" s="140">
        <v>71.124474117431859</v>
      </c>
      <c r="L21" s="141">
        <v>28.875525882568137</v>
      </c>
    </row>
    <row r="22" spans="1:12">
      <c r="A22" s="160" t="s">
        <v>56</v>
      </c>
      <c r="B22" s="188">
        <v>287.44</v>
      </c>
      <c r="C22" s="188">
        <v>242.54</v>
      </c>
      <c r="D22" s="114" t="s">
        <v>25</v>
      </c>
      <c r="E22" s="188">
        <v>31.59</v>
      </c>
      <c r="F22" s="114" t="s">
        <v>25</v>
      </c>
      <c r="G22" s="188">
        <v>12.35</v>
      </c>
      <c r="H22" s="188">
        <v>0.96</v>
      </c>
      <c r="I22" s="188">
        <v>0</v>
      </c>
      <c r="J22" s="190">
        <v>100</v>
      </c>
      <c r="K22" s="140">
        <v>84.379348733648769</v>
      </c>
      <c r="L22" s="141">
        <v>15.620651266351238</v>
      </c>
    </row>
    <row r="23" spans="1:12">
      <c r="A23" s="160" t="s">
        <v>57</v>
      </c>
      <c r="B23" s="188">
        <v>154.78</v>
      </c>
      <c r="C23" s="188">
        <v>130.46</v>
      </c>
      <c r="D23" s="114" t="s">
        <v>25</v>
      </c>
      <c r="E23" s="188">
        <v>6.58</v>
      </c>
      <c r="F23" s="188">
        <v>4.7</v>
      </c>
      <c r="G23" s="188">
        <v>12.36</v>
      </c>
      <c r="H23" s="188">
        <v>0.68</v>
      </c>
      <c r="I23" s="188">
        <v>0</v>
      </c>
      <c r="J23" s="190">
        <v>100.00000000000001</v>
      </c>
      <c r="K23" s="140">
        <v>84.287375629926359</v>
      </c>
      <c r="L23" s="141">
        <v>15.712624370073652</v>
      </c>
    </row>
    <row r="24" spans="1:12" ht="15.6">
      <c r="A24" s="160" t="s">
        <v>81</v>
      </c>
      <c r="B24" s="188">
        <v>1460.16</v>
      </c>
      <c r="C24" s="188">
        <v>1120.67</v>
      </c>
      <c r="D24" s="188">
        <v>11.62</v>
      </c>
      <c r="E24" s="188">
        <v>72.58</v>
      </c>
      <c r="F24" s="188">
        <v>85.54</v>
      </c>
      <c r="G24" s="188">
        <v>144.47</v>
      </c>
      <c r="H24" s="188">
        <v>19.88</v>
      </c>
      <c r="I24" s="188">
        <v>5.4000000000000021</v>
      </c>
      <c r="J24" s="190">
        <v>100</v>
      </c>
      <c r="K24" s="140">
        <v>76.749808240192849</v>
      </c>
      <c r="L24" s="141">
        <v>23.250191759807144</v>
      </c>
    </row>
    <row r="25" spans="1:12">
      <c r="A25" s="160" t="s">
        <v>59</v>
      </c>
      <c r="B25" s="188">
        <v>4166.97</v>
      </c>
      <c r="C25" s="188">
        <v>3220.83</v>
      </c>
      <c r="D25" s="188">
        <v>100.93</v>
      </c>
      <c r="E25" s="188">
        <v>315.02</v>
      </c>
      <c r="F25" s="188">
        <v>131.88</v>
      </c>
      <c r="G25" s="188">
        <v>281.98</v>
      </c>
      <c r="H25" s="188">
        <v>68.95</v>
      </c>
      <c r="I25" s="188">
        <v>47.379999999999995</v>
      </c>
      <c r="J25" s="190">
        <v>100</v>
      </c>
      <c r="K25" s="140">
        <v>77.294292975471379</v>
      </c>
      <c r="L25" s="141">
        <v>22.705707024528614</v>
      </c>
    </row>
    <row r="26" spans="1:12">
      <c r="A26" s="161" t="s">
        <v>33</v>
      </c>
      <c r="B26" s="245">
        <v>26903.57</v>
      </c>
      <c r="C26" s="245">
        <v>18434.64</v>
      </c>
      <c r="D26" s="245">
        <v>560.82999999999993</v>
      </c>
      <c r="E26" s="245">
        <v>3947.45</v>
      </c>
      <c r="F26" s="245">
        <v>1438.6999999999998</v>
      </c>
      <c r="G26" s="245">
        <v>1423.82</v>
      </c>
      <c r="H26" s="245">
        <v>831.29000000000019</v>
      </c>
      <c r="I26" s="245">
        <v>266.83999999999969</v>
      </c>
      <c r="J26" s="245">
        <v>100</v>
      </c>
      <c r="K26" s="164">
        <v>68.521166521766446</v>
      </c>
      <c r="L26" s="165">
        <v>31.478833478233547</v>
      </c>
    </row>
    <row r="27" spans="1:12">
      <c r="A27" s="162"/>
      <c r="B27" s="121"/>
      <c r="C27" s="142"/>
      <c r="D27" s="142"/>
      <c r="E27" s="142"/>
      <c r="F27" s="142"/>
      <c r="G27" s="142"/>
      <c r="H27" s="142"/>
      <c r="I27" s="142"/>
      <c r="J27" s="143"/>
      <c r="K27" s="143"/>
      <c r="L27" s="143"/>
    </row>
    <row r="28" spans="1:12" s="266" customFormat="1" ht="16.5" customHeight="1">
      <c r="A28" s="352" t="s">
        <v>82</v>
      </c>
      <c r="B28" s="352"/>
      <c r="C28" s="352"/>
      <c r="D28" s="352"/>
      <c r="E28" s="352"/>
      <c r="F28" s="352"/>
      <c r="G28" s="352"/>
    </row>
    <row r="29" spans="1:12" s="266" customFormat="1" ht="38.25" customHeight="1">
      <c r="A29" s="352" t="s">
        <v>83</v>
      </c>
      <c r="B29" s="352"/>
      <c r="C29" s="352"/>
      <c r="D29" s="352"/>
      <c r="E29" s="352"/>
      <c r="F29" s="352"/>
      <c r="G29" s="352"/>
    </row>
    <row r="30" spans="1:12">
      <c r="A30" s="265" t="s">
        <v>61</v>
      </c>
      <c r="B30" s="2"/>
      <c r="C30" s="43"/>
      <c r="D30" s="2"/>
      <c r="E30" s="2"/>
      <c r="F30" s="2"/>
      <c r="G30" s="2"/>
    </row>
    <row r="31" spans="1:12">
      <c r="B31" s="224"/>
      <c r="C31" s="224"/>
      <c r="D31" s="224"/>
      <c r="E31" s="224"/>
      <c r="F31" s="224"/>
      <c r="G31" s="224"/>
      <c r="H31" s="224"/>
      <c r="I31" s="224"/>
    </row>
  </sheetData>
  <mergeCells count="4">
    <mergeCell ref="A29:G29"/>
    <mergeCell ref="J5:L5"/>
    <mergeCell ref="A28:G28"/>
    <mergeCell ref="D5:I5"/>
  </mergeCells>
  <phoneticPr fontId="9" type="noConversion"/>
  <pageMargins left="0.54" right="0.17" top="0.984251969" bottom="0.984251969" header="0.5" footer="0.5"/>
  <pageSetup paperSize="9" scale="76" orientation="landscape" r:id="rId1"/>
  <headerFooter alignWithMargins="0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M30"/>
  <sheetViews>
    <sheetView showGridLines="0" zoomScale="90" zoomScaleNormal="90" zoomScaleSheetLayoutView="100" workbookViewId="0">
      <selection activeCell="A2" sqref="A2:N30"/>
    </sheetView>
  </sheetViews>
  <sheetFormatPr defaultColWidth="9.140625" defaultRowHeight="13.15"/>
  <cols>
    <col min="1" max="1" width="42.140625" style="58" customWidth="1"/>
    <col min="2" max="2" width="10" style="58" customWidth="1"/>
    <col min="3" max="3" width="14" style="58" customWidth="1"/>
    <col min="4" max="4" width="13.42578125" style="58" customWidth="1"/>
    <col min="5" max="5" width="14.42578125" style="58" customWidth="1"/>
    <col min="6" max="6" width="10" style="58" customWidth="1"/>
    <col min="7" max="7" width="11.5703125" style="58" customWidth="1"/>
    <col min="8" max="8" width="10" style="58" customWidth="1"/>
    <col min="9" max="9" width="12.5703125" style="58" customWidth="1"/>
    <col min="10" max="11" width="10" style="58" customWidth="1"/>
    <col min="12" max="12" width="11.42578125" style="58" customWidth="1"/>
    <col min="13" max="16384" width="9.140625" style="58"/>
  </cols>
  <sheetData>
    <row r="1" spans="1:273" ht="15.6">
      <c r="A1" s="332" t="s">
        <v>28</v>
      </c>
      <c r="B1" s="132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/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/>
      <c r="DK1" s="198"/>
      <c r="DL1" s="198"/>
      <c r="DM1" s="198"/>
      <c r="DN1" s="198"/>
      <c r="DO1" s="198"/>
      <c r="DP1" s="198"/>
      <c r="DQ1" s="198"/>
      <c r="DR1" s="198"/>
      <c r="DS1" s="198"/>
      <c r="DT1" s="198"/>
      <c r="DU1" s="198"/>
      <c r="DV1" s="198"/>
      <c r="DW1" s="198"/>
      <c r="DX1" s="198"/>
      <c r="DY1" s="198"/>
      <c r="DZ1" s="198"/>
      <c r="EA1" s="198"/>
      <c r="EB1" s="198"/>
      <c r="EC1" s="198"/>
      <c r="ED1" s="198"/>
      <c r="EE1" s="198"/>
      <c r="EF1" s="198"/>
      <c r="EG1" s="198"/>
      <c r="EH1" s="198"/>
      <c r="EI1" s="198"/>
      <c r="EJ1" s="198"/>
      <c r="EK1" s="198"/>
      <c r="EL1" s="198"/>
      <c r="EM1" s="198"/>
      <c r="EN1" s="198"/>
      <c r="EO1" s="198"/>
      <c r="EP1" s="198"/>
      <c r="EQ1" s="198"/>
      <c r="ER1" s="198"/>
      <c r="ES1" s="198"/>
      <c r="ET1" s="198"/>
      <c r="EU1" s="198"/>
      <c r="EV1" s="198"/>
      <c r="EW1" s="198"/>
      <c r="EX1" s="198"/>
      <c r="EY1" s="198"/>
      <c r="EZ1" s="198"/>
      <c r="FA1" s="198"/>
      <c r="FB1" s="198"/>
      <c r="FC1" s="198"/>
      <c r="FD1" s="198"/>
      <c r="FE1" s="198"/>
      <c r="FF1" s="198"/>
      <c r="FG1" s="198"/>
      <c r="FH1" s="198"/>
      <c r="FI1" s="198"/>
      <c r="FJ1" s="198"/>
      <c r="FK1" s="198"/>
      <c r="FL1" s="198"/>
      <c r="FM1" s="198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/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/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/>
      <c r="HQ1" s="198"/>
      <c r="HR1" s="198"/>
      <c r="HS1" s="198"/>
      <c r="HT1" s="198"/>
      <c r="HU1" s="198"/>
      <c r="HV1" s="198"/>
      <c r="HW1" s="198"/>
      <c r="HX1" s="198"/>
      <c r="HY1" s="198"/>
      <c r="HZ1" s="198"/>
      <c r="IA1" s="198"/>
      <c r="IB1" s="198"/>
      <c r="IC1" s="198"/>
      <c r="ID1" s="198"/>
      <c r="IE1" s="198"/>
      <c r="IF1" s="198"/>
      <c r="IG1" s="198"/>
      <c r="IH1" s="198"/>
      <c r="II1" s="198"/>
      <c r="IJ1" s="198"/>
      <c r="IK1" s="198"/>
      <c r="IL1" s="198"/>
      <c r="IM1" s="198"/>
      <c r="IN1" s="198"/>
      <c r="IO1" s="198"/>
      <c r="IP1" s="198"/>
      <c r="IQ1" s="198"/>
      <c r="IR1" s="198"/>
      <c r="IS1" s="198"/>
      <c r="IT1" s="198"/>
      <c r="IU1" s="198"/>
      <c r="IV1" s="198"/>
      <c r="IW1" s="198"/>
      <c r="IX1" s="198"/>
      <c r="IY1" s="198"/>
      <c r="IZ1" s="198"/>
      <c r="JA1" s="198"/>
      <c r="JB1" s="198"/>
      <c r="JC1" s="198"/>
      <c r="JD1" s="198"/>
      <c r="JE1" s="198"/>
      <c r="JF1" s="198"/>
      <c r="JG1" s="198"/>
      <c r="JH1" s="198"/>
      <c r="JI1" s="198"/>
      <c r="JJ1" s="198"/>
      <c r="JK1" s="198"/>
      <c r="JL1" s="198"/>
      <c r="JM1" s="198"/>
    </row>
    <row r="2" spans="1:273" s="59" customFormat="1" ht="17.45">
      <c r="A2" s="24" t="s">
        <v>84</v>
      </c>
    </row>
    <row r="3" spans="1:273" s="59" customFormat="1" ht="15.6">
      <c r="A3" s="3" t="s">
        <v>85</v>
      </c>
    </row>
    <row r="5" spans="1:273" ht="14.25" customHeight="1">
      <c r="A5" s="199"/>
      <c r="B5" s="60" t="s">
        <v>33</v>
      </c>
      <c r="C5" s="60" t="s">
        <v>64</v>
      </c>
      <c r="D5" s="354" t="s">
        <v>65</v>
      </c>
      <c r="E5" s="355"/>
      <c r="F5" s="355"/>
      <c r="G5" s="355"/>
      <c r="H5" s="355"/>
      <c r="I5" s="356"/>
      <c r="J5" s="353" t="s">
        <v>66</v>
      </c>
      <c r="K5" s="353"/>
      <c r="L5" s="354"/>
    </row>
    <row r="6" spans="1:273" s="66" customFormat="1" ht="14.25" customHeight="1">
      <c r="A6" s="27"/>
      <c r="B6" s="16"/>
      <c r="C6" s="16"/>
      <c r="D6" s="48" t="s">
        <v>67</v>
      </c>
      <c r="E6" s="281" t="s">
        <v>68</v>
      </c>
      <c r="F6" s="48" t="s">
        <v>69</v>
      </c>
      <c r="G6" s="48" t="s">
        <v>35</v>
      </c>
      <c r="H6" s="283" t="s">
        <v>70</v>
      </c>
      <c r="I6" s="279" t="s">
        <v>35</v>
      </c>
      <c r="J6" s="48" t="s">
        <v>33</v>
      </c>
      <c r="K6" s="48" t="s">
        <v>71</v>
      </c>
      <c r="L6" s="281" t="s">
        <v>72</v>
      </c>
    </row>
    <row r="7" spans="1:273" s="67" customFormat="1" ht="13.9">
      <c r="A7" s="27"/>
      <c r="B7" s="16"/>
      <c r="C7" s="16"/>
      <c r="D7" s="48"/>
      <c r="E7" s="48" t="s">
        <v>73</v>
      </c>
      <c r="F7" s="48"/>
      <c r="G7" s="48" t="s">
        <v>86</v>
      </c>
      <c r="H7" s="48"/>
      <c r="I7" s="48" t="s">
        <v>75</v>
      </c>
      <c r="J7" s="48"/>
      <c r="K7" s="48" t="s">
        <v>76</v>
      </c>
      <c r="L7" s="281" t="s">
        <v>77</v>
      </c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</row>
    <row r="8" spans="1:273" s="66" customFormat="1" ht="16.149999999999999">
      <c r="A8" s="31" t="s">
        <v>38</v>
      </c>
      <c r="B8" s="17"/>
      <c r="C8" s="17"/>
      <c r="D8" s="105"/>
      <c r="E8" s="105"/>
      <c r="F8" s="278"/>
      <c r="G8" s="278" t="s">
        <v>78</v>
      </c>
      <c r="H8" s="105"/>
      <c r="I8" s="105" t="s">
        <v>79</v>
      </c>
      <c r="J8" s="278"/>
      <c r="K8" s="105"/>
      <c r="L8" s="106"/>
    </row>
    <row r="9" spans="1:273" ht="12.75" customHeight="1">
      <c r="A9" s="160" t="s">
        <v>43</v>
      </c>
      <c r="B9" s="139">
        <v>4361.2299999999996</v>
      </c>
      <c r="C9" s="140">
        <v>2546.54</v>
      </c>
      <c r="D9" s="140">
        <v>194.8</v>
      </c>
      <c r="E9" s="140">
        <v>988.74</v>
      </c>
      <c r="F9" s="140">
        <v>295</v>
      </c>
      <c r="G9" s="140">
        <v>133.53</v>
      </c>
      <c r="H9" s="140">
        <v>181.94</v>
      </c>
      <c r="I9" s="140">
        <v>20.680000000000007</v>
      </c>
      <c r="J9" s="140">
        <v>100</v>
      </c>
      <c r="K9" s="140">
        <v>58.390408210527767</v>
      </c>
      <c r="L9" s="141">
        <v>41.60959178947224</v>
      </c>
      <c r="M9" s="200"/>
      <c r="N9" s="200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F9" s="198"/>
      <c r="FG9" s="198"/>
      <c r="FH9" s="198"/>
      <c r="FI9" s="198"/>
      <c r="FJ9" s="198"/>
      <c r="FK9" s="198"/>
      <c r="FL9" s="198"/>
      <c r="FM9" s="198"/>
      <c r="FN9" s="198"/>
      <c r="FO9" s="198"/>
      <c r="FP9" s="198"/>
      <c r="FQ9" s="198"/>
      <c r="FR9" s="198"/>
      <c r="FS9" s="198"/>
      <c r="FT9" s="198"/>
      <c r="FU9" s="198"/>
      <c r="FV9" s="198"/>
      <c r="FW9" s="198"/>
      <c r="FX9" s="198"/>
      <c r="FY9" s="198"/>
      <c r="FZ9" s="198"/>
      <c r="GA9" s="198"/>
      <c r="GB9" s="198"/>
      <c r="GC9" s="198"/>
      <c r="GD9" s="198"/>
      <c r="GE9" s="198"/>
      <c r="GF9" s="198"/>
      <c r="GG9" s="198"/>
      <c r="GH9" s="198"/>
      <c r="GI9" s="198"/>
      <c r="GJ9" s="198"/>
      <c r="GK9" s="198"/>
      <c r="GL9" s="198"/>
      <c r="GM9" s="198"/>
      <c r="GN9" s="198"/>
      <c r="GO9" s="198"/>
      <c r="GP9" s="198"/>
      <c r="GQ9" s="198"/>
      <c r="GR9" s="198"/>
      <c r="GS9" s="198"/>
      <c r="GT9" s="198"/>
      <c r="GU9" s="198"/>
      <c r="GV9" s="198"/>
      <c r="GW9" s="198"/>
      <c r="GX9" s="198"/>
      <c r="GY9" s="198"/>
      <c r="GZ9" s="198"/>
      <c r="HA9" s="198"/>
      <c r="HB9" s="198"/>
      <c r="HC9" s="198"/>
      <c r="HD9" s="198"/>
      <c r="HE9" s="198"/>
      <c r="HF9" s="198"/>
      <c r="HG9" s="198"/>
      <c r="HH9" s="198"/>
      <c r="HI9" s="198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8"/>
      <c r="IF9" s="198"/>
      <c r="IG9" s="198"/>
      <c r="IH9" s="198"/>
      <c r="II9" s="198"/>
      <c r="IJ9" s="198"/>
      <c r="IK9" s="198"/>
      <c r="IL9" s="198"/>
      <c r="IM9" s="198"/>
      <c r="IN9" s="198"/>
      <c r="IO9" s="198"/>
      <c r="IP9" s="198"/>
      <c r="IQ9" s="198"/>
      <c r="IR9" s="198"/>
      <c r="IS9" s="198"/>
      <c r="IT9" s="198"/>
      <c r="IU9" s="198"/>
      <c r="IV9" s="198"/>
      <c r="IW9" s="198"/>
      <c r="IX9" s="198"/>
      <c r="IY9" s="198"/>
      <c r="IZ9" s="198"/>
      <c r="JA9" s="198"/>
      <c r="JB9" s="198"/>
      <c r="JC9" s="198"/>
      <c r="JD9" s="198"/>
      <c r="JE9" s="198"/>
      <c r="JF9" s="198"/>
      <c r="JG9" s="198"/>
      <c r="JH9" s="198"/>
      <c r="JI9" s="198"/>
      <c r="JJ9" s="198"/>
      <c r="JK9" s="198"/>
      <c r="JL9" s="198"/>
      <c r="JM9" s="198"/>
    </row>
    <row r="10" spans="1:273" ht="12.75" customHeight="1">
      <c r="A10" s="160" t="s">
        <v>44</v>
      </c>
      <c r="B10" s="139">
        <v>3894.41</v>
      </c>
      <c r="C10" s="140">
        <v>2140.96</v>
      </c>
      <c r="D10" s="140">
        <v>61.88</v>
      </c>
      <c r="E10" s="140">
        <v>915.09</v>
      </c>
      <c r="F10" s="140">
        <v>277.27</v>
      </c>
      <c r="G10" s="140">
        <v>128.52000000000001</v>
      </c>
      <c r="H10" s="140">
        <v>233.65</v>
      </c>
      <c r="I10" s="140">
        <v>137.04</v>
      </c>
      <c r="J10" s="140">
        <v>100</v>
      </c>
      <c r="K10" s="140">
        <v>54.975208054621881</v>
      </c>
      <c r="L10" s="141">
        <v>45.024791945378126</v>
      </c>
      <c r="M10" s="200"/>
      <c r="N10" s="200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  <c r="IL10" s="198"/>
      <c r="IM10" s="198"/>
      <c r="IN10" s="198"/>
      <c r="IO10" s="198"/>
      <c r="IP10" s="198"/>
      <c r="IQ10" s="198"/>
      <c r="IR10" s="198"/>
      <c r="IS10" s="198"/>
      <c r="IT10" s="198"/>
      <c r="IU10" s="198"/>
      <c r="IV10" s="198"/>
      <c r="IW10" s="198"/>
      <c r="IX10" s="198"/>
      <c r="IY10" s="198"/>
      <c r="IZ10" s="198"/>
      <c r="JA10" s="198"/>
      <c r="JB10" s="198"/>
      <c r="JC10" s="198"/>
      <c r="JD10" s="198"/>
      <c r="JE10" s="198"/>
      <c r="JF10" s="198"/>
      <c r="JG10" s="198"/>
      <c r="JH10" s="198"/>
      <c r="JI10" s="198"/>
      <c r="JJ10" s="198"/>
      <c r="JK10" s="198"/>
      <c r="JL10" s="198"/>
      <c r="JM10" s="198"/>
    </row>
    <row r="11" spans="1:273" ht="12.75" customHeight="1">
      <c r="A11" s="160" t="s">
        <v>45</v>
      </c>
      <c r="B11" s="139">
        <v>2309.2600000000002</v>
      </c>
      <c r="C11" s="140">
        <v>1433.91</v>
      </c>
      <c r="D11" s="140">
        <v>38.18</v>
      </c>
      <c r="E11" s="140">
        <v>447.61</v>
      </c>
      <c r="F11" s="140">
        <v>92.88</v>
      </c>
      <c r="G11" s="140">
        <v>145.97</v>
      </c>
      <c r="H11" s="140">
        <v>129.97999999999999</v>
      </c>
      <c r="I11" s="140">
        <v>20.730000000000018</v>
      </c>
      <c r="J11" s="140">
        <v>100</v>
      </c>
      <c r="K11" s="140">
        <v>62.093917532023248</v>
      </c>
      <c r="L11" s="141">
        <v>37.906082467976759</v>
      </c>
      <c r="M11" s="200"/>
      <c r="N11" s="200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  <c r="CL11" s="198"/>
      <c r="CM11" s="198"/>
      <c r="CN11" s="198"/>
      <c r="CO11" s="198"/>
      <c r="CP11" s="198"/>
      <c r="CQ11" s="198"/>
      <c r="CR11" s="198"/>
      <c r="CS11" s="198"/>
      <c r="CT11" s="198"/>
      <c r="CU11" s="198"/>
      <c r="CV11" s="198"/>
      <c r="CW11" s="198"/>
      <c r="CX11" s="198"/>
      <c r="CY11" s="198"/>
      <c r="CZ11" s="198"/>
      <c r="DA11" s="198"/>
      <c r="DB11" s="198"/>
      <c r="DC11" s="198"/>
      <c r="DD11" s="198"/>
      <c r="DE11" s="198"/>
      <c r="DF11" s="198"/>
      <c r="DG11" s="198"/>
      <c r="DH11" s="198"/>
      <c r="DI11" s="198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198"/>
      <c r="GE11" s="198"/>
      <c r="GF11" s="198"/>
      <c r="GG11" s="198"/>
      <c r="GH11" s="198"/>
      <c r="GI11" s="198"/>
      <c r="GJ11" s="198"/>
      <c r="GK11" s="198"/>
      <c r="GL11" s="198"/>
      <c r="GM11" s="198"/>
      <c r="GN11" s="198"/>
      <c r="GO11" s="198"/>
      <c r="GP11" s="198"/>
      <c r="GQ11" s="198"/>
      <c r="GR11" s="198"/>
      <c r="GS11" s="198"/>
      <c r="GT11" s="198"/>
      <c r="GU11" s="198"/>
      <c r="GV11" s="198"/>
      <c r="GW11" s="198"/>
      <c r="GX11" s="198"/>
      <c r="GY11" s="198"/>
      <c r="GZ11" s="198"/>
      <c r="HA11" s="198"/>
      <c r="HB11" s="198"/>
      <c r="HC11" s="198"/>
      <c r="HD11" s="198"/>
      <c r="HE11" s="198"/>
      <c r="HF11" s="198"/>
      <c r="HG11" s="198"/>
      <c r="HH11" s="198"/>
      <c r="HI11" s="198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8"/>
      <c r="IF11" s="198"/>
      <c r="IG11" s="198"/>
      <c r="IH11" s="198"/>
      <c r="II11" s="198"/>
      <c r="IJ11" s="198"/>
      <c r="IK11" s="198"/>
      <c r="IL11" s="198"/>
      <c r="IM11" s="198"/>
      <c r="IN11" s="198"/>
      <c r="IO11" s="198"/>
      <c r="IP11" s="198"/>
      <c r="IQ11" s="198"/>
      <c r="IR11" s="198"/>
      <c r="IS11" s="198"/>
      <c r="IT11" s="198"/>
      <c r="IU11" s="198"/>
      <c r="IV11" s="198"/>
      <c r="IW11" s="198"/>
      <c r="IX11" s="198"/>
      <c r="IY11" s="198"/>
      <c r="IZ11" s="198"/>
      <c r="JA11" s="198"/>
      <c r="JB11" s="198"/>
      <c r="JC11" s="198"/>
      <c r="JD11" s="198"/>
      <c r="JE11" s="198"/>
      <c r="JF11" s="198"/>
      <c r="JG11" s="198"/>
      <c r="JH11" s="198"/>
      <c r="JI11" s="198"/>
      <c r="JJ11" s="198"/>
      <c r="JK11" s="198"/>
      <c r="JL11" s="198"/>
      <c r="JM11" s="198"/>
    </row>
    <row r="12" spans="1:273" ht="12.75" customHeight="1">
      <c r="A12" s="160" t="s">
        <v>46</v>
      </c>
      <c r="B12" s="139">
        <v>1689.42</v>
      </c>
      <c r="C12" s="140">
        <v>1087.52</v>
      </c>
      <c r="D12" s="140">
        <v>33.39</v>
      </c>
      <c r="E12" s="140">
        <v>264.94</v>
      </c>
      <c r="F12" s="140">
        <v>160.24</v>
      </c>
      <c r="G12" s="140">
        <v>78.569999999999993</v>
      </c>
      <c r="H12" s="140">
        <v>61.84</v>
      </c>
      <c r="I12" s="140">
        <v>2.9099999999999966</v>
      </c>
      <c r="J12" s="140">
        <v>99.999408080879817</v>
      </c>
      <c r="K12" s="140">
        <v>64.372388156882238</v>
      </c>
      <c r="L12" s="141">
        <v>35.62701992399758</v>
      </c>
      <c r="M12" s="200"/>
      <c r="N12" s="200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8"/>
      <c r="CS12" s="198"/>
      <c r="CT12" s="198"/>
      <c r="CU12" s="198"/>
      <c r="CV12" s="198"/>
      <c r="CW12" s="198"/>
      <c r="CX12" s="198"/>
      <c r="CY12" s="198"/>
      <c r="CZ12" s="198"/>
      <c r="DA12" s="198"/>
      <c r="DB12" s="198"/>
      <c r="DC12" s="198"/>
      <c r="DD12" s="198"/>
      <c r="DE12" s="198"/>
      <c r="DF12" s="198"/>
      <c r="DG12" s="198"/>
      <c r="DH12" s="198"/>
      <c r="DI12" s="198"/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  <c r="DV12" s="198"/>
      <c r="DW12" s="198"/>
      <c r="DX12" s="198"/>
      <c r="DY12" s="198"/>
      <c r="DZ12" s="198"/>
      <c r="EA12" s="198"/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8"/>
      <c r="GW12" s="198"/>
      <c r="GX12" s="198"/>
      <c r="GY12" s="198"/>
      <c r="GZ12" s="198"/>
      <c r="HA12" s="198"/>
      <c r="HB12" s="198"/>
      <c r="HC12" s="198"/>
      <c r="HD12" s="198"/>
      <c r="HE12" s="198"/>
      <c r="HF12" s="198"/>
      <c r="HG12" s="198"/>
      <c r="HH12" s="198"/>
      <c r="HI12" s="198"/>
      <c r="HJ12" s="198"/>
      <c r="HK12" s="198"/>
      <c r="HL12" s="198"/>
      <c r="HM12" s="198"/>
      <c r="HN12" s="198"/>
      <c r="HO12" s="198"/>
      <c r="HP12" s="198"/>
      <c r="HQ12" s="198"/>
      <c r="HR12" s="198"/>
      <c r="HS12" s="198"/>
      <c r="HT12" s="198"/>
      <c r="HU12" s="198"/>
      <c r="HV12" s="198"/>
      <c r="HW12" s="198"/>
      <c r="HX12" s="198"/>
      <c r="HY12" s="198"/>
      <c r="HZ12" s="198"/>
      <c r="IA12" s="198"/>
      <c r="IB12" s="198"/>
      <c r="IC12" s="198"/>
      <c r="ID12" s="198"/>
      <c r="IE12" s="198"/>
      <c r="IF12" s="198"/>
      <c r="IG12" s="198"/>
      <c r="IH12" s="198"/>
      <c r="II12" s="198"/>
      <c r="IJ12" s="198"/>
      <c r="IK12" s="198"/>
      <c r="IL12" s="198"/>
      <c r="IM12" s="198"/>
      <c r="IN12" s="198"/>
      <c r="IO12" s="198"/>
      <c r="IP12" s="198"/>
      <c r="IQ12" s="198"/>
      <c r="IR12" s="198"/>
      <c r="IS12" s="198"/>
      <c r="IT12" s="198"/>
      <c r="IU12" s="198"/>
      <c r="IV12" s="198"/>
      <c r="IW12" s="198"/>
      <c r="IX12" s="198"/>
      <c r="IY12" s="198"/>
      <c r="IZ12" s="198"/>
      <c r="JA12" s="198"/>
      <c r="JB12" s="198"/>
      <c r="JC12" s="198"/>
      <c r="JD12" s="198"/>
      <c r="JE12" s="198"/>
      <c r="JF12" s="198"/>
      <c r="JG12" s="198"/>
      <c r="JH12" s="198"/>
      <c r="JI12" s="198"/>
      <c r="JJ12" s="198"/>
      <c r="JK12" s="198"/>
      <c r="JL12" s="198"/>
      <c r="JM12" s="198"/>
    </row>
    <row r="13" spans="1:273" ht="12.75" customHeight="1">
      <c r="A13" s="160" t="s">
        <v>80</v>
      </c>
      <c r="B13" s="139">
        <v>1090.67</v>
      </c>
      <c r="C13" s="140">
        <v>636</v>
      </c>
      <c r="D13" s="140">
        <v>37.17</v>
      </c>
      <c r="E13" s="140">
        <v>232.28</v>
      </c>
      <c r="F13" s="140">
        <v>61.84</v>
      </c>
      <c r="G13" s="140">
        <v>38.54</v>
      </c>
      <c r="H13" s="140">
        <v>35.6</v>
      </c>
      <c r="I13" s="140">
        <v>12.18</v>
      </c>
      <c r="J13" s="140">
        <v>96.602088624423516</v>
      </c>
      <c r="K13" s="140">
        <v>58.312780217664375</v>
      </c>
      <c r="L13" s="141">
        <v>38.289308406759147</v>
      </c>
      <c r="M13" s="200"/>
      <c r="N13" s="200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198"/>
      <c r="FA13" s="198"/>
      <c r="FB13" s="198"/>
      <c r="FC13" s="198"/>
      <c r="FD13" s="198"/>
      <c r="FE13" s="198"/>
      <c r="FF13" s="198"/>
      <c r="FG13" s="198"/>
      <c r="FH13" s="198"/>
      <c r="FI13" s="198"/>
      <c r="FJ13" s="198"/>
      <c r="FK13" s="198"/>
      <c r="FL13" s="198"/>
      <c r="FM13" s="198"/>
      <c r="FN13" s="198"/>
      <c r="FO13" s="198"/>
      <c r="FP13" s="198"/>
      <c r="FQ13" s="198"/>
      <c r="FR13" s="198"/>
      <c r="FS13" s="198"/>
      <c r="FT13" s="198"/>
      <c r="FU13" s="198"/>
      <c r="FV13" s="198"/>
      <c r="FW13" s="198"/>
      <c r="FX13" s="198"/>
      <c r="FY13" s="198"/>
      <c r="FZ13" s="198"/>
      <c r="GA13" s="198"/>
      <c r="GB13" s="198"/>
      <c r="GC13" s="198"/>
      <c r="GD13" s="198"/>
      <c r="GE13" s="198"/>
      <c r="GF13" s="198"/>
      <c r="GG13" s="198"/>
      <c r="GH13" s="198"/>
      <c r="GI13" s="198"/>
      <c r="GJ13" s="198"/>
      <c r="GK13" s="198"/>
      <c r="GL13" s="198"/>
      <c r="GM13" s="198"/>
      <c r="GN13" s="198"/>
      <c r="GO13" s="198"/>
      <c r="GP13" s="198"/>
      <c r="GQ13" s="198"/>
      <c r="GR13" s="198"/>
      <c r="GS13" s="198"/>
      <c r="GT13" s="198"/>
      <c r="GU13" s="198"/>
      <c r="GV13" s="198"/>
      <c r="GW13" s="198"/>
      <c r="GX13" s="198"/>
      <c r="GY13" s="198"/>
      <c r="GZ13" s="198"/>
      <c r="HA13" s="198"/>
      <c r="HB13" s="198"/>
      <c r="HC13" s="198"/>
      <c r="HD13" s="198"/>
      <c r="HE13" s="198"/>
      <c r="HF13" s="198"/>
      <c r="HG13" s="198"/>
      <c r="HH13" s="198"/>
      <c r="HI13" s="198"/>
      <c r="HJ13" s="198"/>
      <c r="HK13" s="198"/>
      <c r="HL13" s="198"/>
      <c r="HM13" s="198"/>
      <c r="HN13" s="198"/>
      <c r="HO13" s="198"/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8"/>
      <c r="IF13" s="198"/>
      <c r="IG13" s="198"/>
      <c r="IH13" s="198"/>
      <c r="II13" s="198"/>
      <c r="IJ13" s="198"/>
      <c r="IK13" s="198"/>
      <c r="IL13" s="198"/>
      <c r="IM13" s="198"/>
      <c r="IN13" s="198"/>
      <c r="IO13" s="198"/>
      <c r="IP13" s="198"/>
      <c r="IQ13" s="198"/>
      <c r="IR13" s="198"/>
      <c r="IS13" s="198"/>
      <c r="IT13" s="198"/>
      <c r="IU13" s="198"/>
      <c r="IV13" s="198"/>
      <c r="IW13" s="198"/>
      <c r="IX13" s="198"/>
      <c r="IY13" s="198"/>
      <c r="IZ13" s="198"/>
      <c r="JA13" s="198"/>
      <c r="JB13" s="198"/>
      <c r="JC13" s="198"/>
      <c r="JD13" s="198"/>
      <c r="JE13" s="198"/>
      <c r="JF13" s="198"/>
      <c r="JG13" s="198"/>
      <c r="JH13" s="198"/>
      <c r="JI13" s="198"/>
      <c r="JJ13" s="198"/>
      <c r="JK13" s="198"/>
      <c r="JL13" s="198"/>
      <c r="JM13" s="198"/>
    </row>
    <row r="14" spans="1:273" ht="12.75" customHeight="1">
      <c r="A14" s="160" t="s">
        <v>47</v>
      </c>
      <c r="B14" s="139">
        <v>1053.6099999999999</v>
      </c>
      <c r="C14" s="140">
        <v>785.17</v>
      </c>
      <c r="D14" s="140">
        <v>5.93</v>
      </c>
      <c r="E14" s="140">
        <v>153.86000000000001</v>
      </c>
      <c r="F14" s="140">
        <v>90.45</v>
      </c>
      <c r="G14" s="140">
        <v>27.68</v>
      </c>
      <c r="H14" s="140">
        <v>20.420000000000002</v>
      </c>
      <c r="I14" s="140">
        <v>7.1599999999999966</v>
      </c>
      <c r="J14" s="140">
        <v>103.51743054830534</v>
      </c>
      <c r="K14" s="140">
        <v>74.521881910763938</v>
      </c>
      <c r="L14" s="141">
        <v>28.995548637541408</v>
      </c>
      <c r="M14" s="200"/>
      <c r="N14" s="200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198"/>
      <c r="FE14" s="198"/>
      <c r="FF14" s="198"/>
      <c r="FG14" s="198"/>
      <c r="FH14" s="198"/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8"/>
      <c r="GW14" s="198"/>
      <c r="GX14" s="198"/>
      <c r="GY14" s="198"/>
      <c r="GZ14" s="198"/>
      <c r="HA14" s="198"/>
      <c r="HB14" s="198"/>
      <c r="HC14" s="198"/>
      <c r="HD14" s="198"/>
      <c r="HE14" s="198"/>
      <c r="HF14" s="198"/>
      <c r="HG14" s="198"/>
      <c r="HH14" s="198"/>
      <c r="HI14" s="198"/>
      <c r="HJ14" s="198"/>
      <c r="HK14" s="198"/>
      <c r="HL14" s="198"/>
      <c r="HM14" s="198"/>
      <c r="HN14" s="198"/>
      <c r="HO14" s="198"/>
      <c r="HP14" s="198"/>
      <c r="HQ14" s="198"/>
      <c r="HR14" s="198"/>
      <c r="HS14" s="198"/>
      <c r="HT14" s="198"/>
      <c r="HU14" s="198"/>
      <c r="HV14" s="198"/>
      <c r="HW14" s="198"/>
      <c r="HX14" s="198"/>
      <c r="HY14" s="198"/>
      <c r="HZ14" s="198"/>
      <c r="IA14" s="198"/>
      <c r="IB14" s="198"/>
      <c r="IC14" s="198"/>
      <c r="ID14" s="198"/>
      <c r="IE14" s="198"/>
      <c r="IF14" s="198"/>
      <c r="IG14" s="198"/>
      <c r="IH14" s="198"/>
      <c r="II14" s="198"/>
      <c r="IJ14" s="198"/>
      <c r="IK14" s="198"/>
      <c r="IL14" s="198"/>
      <c r="IM14" s="198"/>
      <c r="IN14" s="198"/>
      <c r="IO14" s="198"/>
      <c r="IP14" s="198"/>
      <c r="IQ14" s="198"/>
      <c r="IR14" s="198"/>
      <c r="IS14" s="198"/>
      <c r="IT14" s="198"/>
      <c r="IU14" s="198"/>
      <c r="IV14" s="198"/>
      <c r="IW14" s="198"/>
      <c r="IX14" s="198"/>
      <c r="IY14" s="198"/>
      <c r="IZ14" s="198"/>
      <c r="JA14" s="198"/>
      <c r="JB14" s="198"/>
      <c r="JC14" s="198"/>
      <c r="JD14" s="198"/>
      <c r="JE14" s="198"/>
      <c r="JF14" s="198"/>
      <c r="JG14" s="198"/>
      <c r="JH14" s="198"/>
      <c r="JI14" s="198"/>
      <c r="JJ14" s="198"/>
      <c r="JK14" s="198"/>
      <c r="JL14" s="198"/>
      <c r="JM14" s="198"/>
    </row>
    <row r="15" spans="1:273" ht="12.75" customHeight="1">
      <c r="A15" s="160" t="s">
        <v>49</v>
      </c>
      <c r="B15" s="139">
        <v>722.66</v>
      </c>
      <c r="C15" s="140">
        <v>512.6</v>
      </c>
      <c r="D15" s="140">
        <v>11.35</v>
      </c>
      <c r="E15" s="140">
        <v>122.83</v>
      </c>
      <c r="F15" s="140">
        <v>38.64</v>
      </c>
      <c r="G15" s="140">
        <v>14.15</v>
      </c>
      <c r="H15" s="140">
        <v>19.32</v>
      </c>
      <c r="I15" s="140">
        <v>3.7800000000000011</v>
      </c>
      <c r="J15" s="140">
        <v>100.00138377660312</v>
      </c>
      <c r="K15" s="140">
        <v>70.932388675172291</v>
      </c>
      <c r="L15" s="141">
        <v>29.068995101430829</v>
      </c>
      <c r="M15" s="200"/>
      <c r="N15" s="200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198"/>
      <c r="GE15" s="198"/>
      <c r="GF15" s="198"/>
      <c r="GG15" s="198"/>
      <c r="GH15" s="198"/>
      <c r="GI15" s="198"/>
      <c r="GJ15" s="198"/>
      <c r="GK15" s="198"/>
      <c r="GL15" s="198"/>
      <c r="GM15" s="198"/>
      <c r="GN15" s="198"/>
      <c r="GO15" s="198"/>
      <c r="GP15" s="198"/>
      <c r="GQ15" s="198"/>
      <c r="GR15" s="198"/>
      <c r="GS15" s="198"/>
      <c r="GT15" s="198"/>
      <c r="GU15" s="198"/>
      <c r="GV15" s="198"/>
      <c r="GW15" s="198"/>
      <c r="GX15" s="198"/>
      <c r="GY15" s="198"/>
      <c r="GZ15" s="198"/>
      <c r="HA15" s="198"/>
      <c r="HB15" s="198"/>
      <c r="HC15" s="198"/>
      <c r="HD15" s="198"/>
      <c r="HE15" s="198"/>
      <c r="HF15" s="198"/>
      <c r="HG15" s="198"/>
      <c r="HH15" s="198"/>
      <c r="HI15" s="198"/>
      <c r="HJ15" s="198"/>
      <c r="HK15" s="198"/>
      <c r="HL15" s="198"/>
      <c r="HM15" s="198"/>
      <c r="HN15" s="198"/>
      <c r="HO15" s="198"/>
      <c r="HP15" s="198"/>
      <c r="HQ15" s="198"/>
      <c r="HR15" s="198"/>
      <c r="HS15" s="198"/>
      <c r="HT15" s="198"/>
      <c r="HU15" s="198"/>
      <c r="HV15" s="198"/>
      <c r="HW15" s="198"/>
      <c r="HX15" s="198"/>
      <c r="HY15" s="198"/>
      <c r="HZ15" s="198"/>
      <c r="IA15" s="198"/>
      <c r="IB15" s="198"/>
      <c r="IC15" s="198"/>
      <c r="ID15" s="198"/>
      <c r="IE15" s="198"/>
      <c r="IF15" s="198"/>
      <c r="IG15" s="198"/>
      <c r="IH15" s="198"/>
      <c r="II15" s="198"/>
      <c r="IJ15" s="198"/>
      <c r="IK15" s="198"/>
      <c r="IL15" s="198"/>
      <c r="IM15" s="198"/>
      <c r="IN15" s="198"/>
      <c r="IO15" s="198"/>
      <c r="IP15" s="198"/>
      <c r="IQ15" s="198"/>
      <c r="IR15" s="198"/>
      <c r="IS15" s="198"/>
      <c r="IT15" s="198"/>
      <c r="IU15" s="198"/>
      <c r="IV15" s="198"/>
      <c r="IW15" s="198"/>
      <c r="IX15" s="198"/>
      <c r="IY15" s="198"/>
      <c r="IZ15" s="198"/>
      <c r="JA15" s="198"/>
      <c r="JB15" s="198"/>
      <c r="JC15" s="198"/>
      <c r="JD15" s="198"/>
      <c r="JE15" s="198"/>
      <c r="JF15" s="198"/>
      <c r="JG15" s="198"/>
      <c r="JH15" s="198"/>
      <c r="JI15" s="198"/>
      <c r="JJ15" s="198"/>
      <c r="JK15" s="198"/>
      <c r="JL15" s="198"/>
      <c r="JM15" s="198"/>
    </row>
    <row r="16" spans="1:273" ht="12.75" customHeight="1">
      <c r="A16" s="160" t="s">
        <v>50</v>
      </c>
      <c r="B16" s="139">
        <v>658.99</v>
      </c>
      <c r="C16" s="140">
        <v>493.58</v>
      </c>
      <c r="D16" s="140">
        <v>5.65</v>
      </c>
      <c r="E16" s="140">
        <v>91.47</v>
      </c>
      <c r="F16" s="140">
        <v>52.12</v>
      </c>
      <c r="G16" s="140">
        <v>7.52</v>
      </c>
      <c r="H16" s="140">
        <v>6.57</v>
      </c>
      <c r="I16" s="140">
        <v>2.0700000000000003</v>
      </c>
      <c r="J16" s="140">
        <v>99.998482526290232</v>
      </c>
      <c r="K16" s="140">
        <v>74.899467366727862</v>
      </c>
      <c r="L16" s="141">
        <v>25.099015159562367</v>
      </c>
      <c r="M16" s="200"/>
      <c r="N16" s="200"/>
    </row>
    <row r="17" spans="1:14" ht="12.75" customHeight="1">
      <c r="A17" s="160" t="s">
        <v>51</v>
      </c>
      <c r="B17" s="139">
        <v>650.47</v>
      </c>
      <c r="C17" s="140">
        <v>568.37</v>
      </c>
      <c r="D17" s="140">
        <v>4.03</v>
      </c>
      <c r="E17" s="140">
        <v>34.36</v>
      </c>
      <c r="F17" s="140">
        <v>19.88</v>
      </c>
      <c r="G17" s="140">
        <v>17.7</v>
      </c>
      <c r="H17" s="140">
        <v>6.14</v>
      </c>
      <c r="I17" s="140">
        <v>0</v>
      </c>
      <c r="J17" s="140">
        <v>100.00153734991622</v>
      </c>
      <c r="K17" s="140">
        <v>87.37835718787953</v>
      </c>
      <c r="L17" s="141">
        <v>12.623180162036682</v>
      </c>
      <c r="M17" s="200"/>
      <c r="N17" s="200"/>
    </row>
    <row r="18" spans="1:14" ht="12.75" customHeight="1">
      <c r="A18" s="160" t="s">
        <v>52</v>
      </c>
      <c r="B18" s="139">
        <v>553.39</v>
      </c>
      <c r="C18" s="140">
        <v>459.19</v>
      </c>
      <c r="D18" s="140">
        <v>1.56</v>
      </c>
      <c r="E18" s="140">
        <v>57.11</v>
      </c>
      <c r="F18" s="140">
        <v>21.52</v>
      </c>
      <c r="G18" s="140">
        <v>9.19</v>
      </c>
      <c r="H18" s="140">
        <v>3.35</v>
      </c>
      <c r="I18" s="140">
        <v>1.4700000000000002</v>
      </c>
      <c r="J18" s="140">
        <v>100</v>
      </c>
      <c r="K18" s="140">
        <v>82.977646867489469</v>
      </c>
      <c r="L18" s="141">
        <v>17.022353132510524</v>
      </c>
      <c r="M18" s="200"/>
      <c r="N18" s="200"/>
    </row>
    <row r="19" spans="1:14" s="72" customFormat="1" ht="12.75" customHeight="1">
      <c r="A19" s="160" t="s">
        <v>53</v>
      </c>
      <c r="B19" s="139">
        <v>505.1</v>
      </c>
      <c r="C19" s="140">
        <v>421.77</v>
      </c>
      <c r="D19" s="140">
        <v>5.82</v>
      </c>
      <c r="E19" s="140">
        <v>27.15</v>
      </c>
      <c r="F19" s="140">
        <v>38.049999999999997</v>
      </c>
      <c r="G19" s="140">
        <v>2.19</v>
      </c>
      <c r="H19" s="140">
        <v>9.8699999999999992</v>
      </c>
      <c r="I19" s="140">
        <v>0.25</v>
      </c>
      <c r="J19" s="140">
        <v>100</v>
      </c>
      <c r="K19" s="140">
        <v>83.50227677687586</v>
      </c>
      <c r="L19" s="141">
        <v>16.497723223124133</v>
      </c>
      <c r="M19" s="125"/>
      <c r="N19" s="200"/>
    </row>
    <row r="20" spans="1:14" ht="12.75" customHeight="1">
      <c r="A20" s="160" t="s">
        <v>54</v>
      </c>
      <c r="B20" s="139">
        <v>440.84</v>
      </c>
      <c r="C20" s="140">
        <v>48.21</v>
      </c>
      <c r="D20" s="140">
        <v>15.52</v>
      </c>
      <c r="E20" s="140">
        <v>22.1</v>
      </c>
      <c r="F20" s="140">
        <v>1.04</v>
      </c>
      <c r="G20" s="140">
        <v>347.75</v>
      </c>
      <c r="H20" s="140">
        <v>3.6</v>
      </c>
      <c r="I20" s="140">
        <v>2.6199999999999997</v>
      </c>
      <c r="J20" s="140">
        <v>100.00000000000001</v>
      </c>
      <c r="K20" s="140">
        <v>10.935940477270666</v>
      </c>
      <c r="L20" s="141">
        <v>89.064059522729352</v>
      </c>
      <c r="M20" s="200"/>
      <c r="N20" s="200"/>
    </row>
    <row r="21" spans="1:14" ht="12.75" customHeight="1">
      <c r="A21" s="160" t="s">
        <v>55</v>
      </c>
      <c r="B21" s="139">
        <v>432.51</v>
      </c>
      <c r="C21" s="140">
        <v>307.61</v>
      </c>
      <c r="D21" s="140">
        <v>25.35</v>
      </c>
      <c r="E21" s="140">
        <v>23.05</v>
      </c>
      <c r="F21" s="140">
        <v>52.63</v>
      </c>
      <c r="G21" s="140">
        <v>1.53</v>
      </c>
      <c r="H21" s="140">
        <v>19.739999999999998</v>
      </c>
      <c r="I21" s="140">
        <v>2.6000000000000014</v>
      </c>
      <c r="J21" s="140">
        <v>100</v>
      </c>
      <c r="K21" s="140">
        <v>71.12205498138772</v>
      </c>
      <c r="L21" s="141">
        <v>28.877945018612287</v>
      </c>
      <c r="M21" s="200"/>
      <c r="N21" s="200"/>
    </row>
    <row r="22" spans="1:14" s="59" customFormat="1" ht="12.75" customHeight="1">
      <c r="A22" s="160" t="s">
        <v>56</v>
      </c>
      <c r="B22" s="139">
        <v>275.48</v>
      </c>
      <c r="C22" s="140">
        <v>230</v>
      </c>
      <c r="D22" s="114" t="s">
        <v>25</v>
      </c>
      <c r="E22" s="140">
        <v>31.59</v>
      </c>
      <c r="F22" s="114" t="s">
        <v>25</v>
      </c>
      <c r="G22" s="140">
        <v>12.35</v>
      </c>
      <c r="H22" s="140">
        <v>0.96</v>
      </c>
      <c r="I22" s="140">
        <v>0</v>
      </c>
      <c r="J22" s="140">
        <v>99.789458399883827</v>
      </c>
      <c r="K22" s="140">
        <v>83.490634528822412</v>
      </c>
      <c r="L22" s="141">
        <v>16.298823871061419</v>
      </c>
      <c r="M22" s="200"/>
      <c r="N22" s="200"/>
    </row>
    <row r="23" spans="1:14">
      <c r="A23" s="160" t="s">
        <v>57</v>
      </c>
      <c r="B23" s="139">
        <v>154.78</v>
      </c>
      <c r="C23" s="140">
        <v>130.46</v>
      </c>
      <c r="D23" s="114" t="s">
        <v>25</v>
      </c>
      <c r="E23" s="140">
        <v>6.58</v>
      </c>
      <c r="F23" s="140">
        <v>4.7</v>
      </c>
      <c r="G23" s="140">
        <v>12.36</v>
      </c>
      <c r="H23" s="140">
        <v>0.68</v>
      </c>
      <c r="I23" s="140">
        <v>0</v>
      </c>
      <c r="J23" s="140">
        <v>100.00000000000001</v>
      </c>
      <c r="K23" s="140">
        <v>84.287375629926359</v>
      </c>
      <c r="L23" s="141">
        <v>15.712624370073652</v>
      </c>
      <c r="M23" s="69"/>
      <c r="N23" s="200"/>
    </row>
    <row r="24" spans="1:14" ht="15.6">
      <c r="A24" s="160" t="s">
        <v>81</v>
      </c>
      <c r="B24" s="139">
        <v>1417.99</v>
      </c>
      <c r="C24" s="140">
        <v>1081.44</v>
      </c>
      <c r="D24" s="140">
        <v>10.07</v>
      </c>
      <c r="E24" s="140">
        <v>71.38</v>
      </c>
      <c r="F24" s="140">
        <v>85.34</v>
      </c>
      <c r="G24" s="140">
        <v>144.47</v>
      </c>
      <c r="H24" s="140">
        <v>19.88</v>
      </c>
      <c r="I24" s="140">
        <v>5.4000000000000021</v>
      </c>
      <c r="J24" s="140">
        <v>99.99929477640886</v>
      </c>
      <c r="K24" s="140">
        <v>76.265700040197743</v>
      </c>
      <c r="L24" s="141">
        <v>23.733594736211113</v>
      </c>
      <c r="M24" s="198"/>
      <c r="N24" s="200"/>
    </row>
    <row r="25" spans="1:14">
      <c r="A25" s="160" t="s">
        <v>59</v>
      </c>
      <c r="B25" s="139">
        <v>4106.9799999999996</v>
      </c>
      <c r="C25" s="140">
        <v>3160.83</v>
      </c>
      <c r="D25" s="140">
        <v>100.93</v>
      </c>
      <c r="E25" s="140">
        <v>315.02</v>
      </c>
      <c r="F25" s="140">
        <v>131.88</v>
      </c>
      <c r="G25" s="140">
        <v>281.98</v>
      </c>
      <c r="H25" s="140">
        <v>68.95</v>
      </c>
      <c r="I25" s="140">
        <v>47.379999999999995</v>
      </c>
      <c r="J25" s="140">
        <v>99.999756512084318</v>
      </c>
      <c r="K25" s="140">
        <v>76.962390856541802</v>
      </c>
      <c r="L25" s="141">
        <v>23.037365655542519</v>
      </c>
      <c r="M25" s="198"/>
      <c r="N25" s="198"/>
    </row>
    <row r="26" spans="1:14">
      <c r="A26" s="161" t="s">
        <v>33</v>
      </c>
      <c r="B26" s="118">
        <v>24317.79</v>
      </c>
      <c r="C26" s="118">
        <v>16044.160000000002</v>
      </c>
      <c r="D26" s="118">
        <v>551.63</v>
      </c>
      <c r="E26" s="118">
        <v>3805.1600000000008</v>
      </c>
      <c r="F26" s="118">
        <v>1423.48</v>
      </c>
      <c r="G26" s="118">
        <v>1404</v>
      </c>
      <c r="H26" s="118">
        <v>822.49000000000024</v>
      </c>
      <c r="I26" s="164">
        <v>266.26999999999975</v>
      </c>
      <c r="J26" s="164">
        <v>99.997532670526397</v>
      </c>
      <c r="K26" s="164">
        <v>65.977048078793345</v>
      </c>
      <c r="L26" s="165">
        <v>34.020484591733045</v>
      </c>
      <c r="M26" s="198"/>
      <c r="N26" s="198"/>
    </row>
    <row r="27" spans="1:14">
      <c r="A27" s="198"/>
      <c r="B27" s="198"/>
      <c r="C27" s="200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</row>
    <row r="28" spans="1:14" ht="12" customHeight="1">
      <c r="A28" s="352" t="s">
        <v>82</v>
      </c>
      <c r="B28" s="352"/>
      <c r="C28" s="352"/>
      <c r="D28" s="352"/>
      <c r="E28" s="352"/>
      <c r="F28" s="352"/>
      <c r="G28" s="352"/>
      <c r="H28" s="198"/>
      <c r="I28" s="198"/>
      <c r="J28" s="198"/>
      <c r="K28" s="198"/>
      <c r="L28" s="198"/>
      <c r="M28" s="198"/>
      <c r="N28" s="198"/>
    </row>
    <row r="29" spans="1:14" ht="33.6" customHeight="1">
      <c r="A29" s="352" t="s">
        <v>83</v>
      </c>
      <c r="B29" s="352"/>
      <c r="C29" s="352"/>
      <c r="D29" s="352"/>
      <c r="E29" s="352"/>
      <c r="F29" s="352"/>
      <c r="G29" s="352"/>
      <c r="H29" s="198"/>
      <c r="I29" s="198"/>
      <c r="J29" s="198"/>
      <c r="K29" s="198"/>
      <c r="L29" s="198"/>
      <c r="M29" s="198"/>
      <c r="N29" s="198"/>
    </row>
    <row r="30" spans="1:14">
      <c r="A30" s="265" t="s">
        <v>61</v>
      </c>
      <c r="B30" s="2"/>
      <c r="C30" s="43"/>
      <c r="D30" s="2"/>
      <c r="E30" s="2"/>
      <c r="F30" s="2"/>
      <c r="G30" s="2"/>
    </row>
  </sheetData>
  <mergeCells count="4">
    <mergeCell ref="D5:I5"/>
    <mergeCell ref="A29:G29"/>
    <mergeCell ref="A28:G28"/>
    <mergeCell ref="J5:L5"/>
  </mergeCells>
  <pageMargins left="0.54" right="0.17" top="0.984251969" bottom="0.984251969" header="0.5" footer="0.5"/>
  <pageSetup paperSize="9" scale="77" orientation="landscape" r:id="rId1"/>
  <headerFooter alignWithMargins="0"/>
  <ignoredErrors>
    <ignoredError sqref="A27:C27 D27:G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1"/>
  <sheetViews>
    <sheetView showGridLines="0" zoomScaleNormal="100" zoomScaleSheetLayoutView="100" workbookViewId="0">
      <selection sqref="A1:L17"/>
    </sheetView>
  </sheetViews>
  <sheetFormatPr defaultColWidth="11.42578125" defaultRowHeight="13.15"/>
  <cols>
    <col min="1" max="1" width="35.42578125" style="58" customWidth="1"/>
    <col min="2" max="2" width="9.5703125" style="58" customWidth="1"/>
    <col min="3" max="3" width="15.140625" style="58" customWidth="1"/>
    <col min="4" max="6" width="12.5703125" style="58" customWidth="1"/>
    <col min="7" max="7" width="14.140625" style="58" customWidth="1"/>
    <col min="8" max="8" width="14.85546875" style="58" customWidth="1"/>
    <col min="9" max="9" width="12.42578125" style="58" bestFit="1" customWidth="1"/>
    <col min="10" max="16384" width="11.42578125" style="58"/>
  </cols>
  <sheetData>
    <row r="1" spans="1:12" ht="15.6">
      <c r="A1" s="332" t="s">
        <v>28</v>
      </c>
      <c r="B1" s="132"/>
      <c r="C1" s="136"/>
      <c r="D1" s="136"/>
      <c r="E1" s="136"/>
      <c r="F1" s="136"/>
      <c r="G1" s="136"/>
      <c r="H1" s="136"/>
      <c r="I1" s="136"/>
    </row>
    <row r="2" spans="1:12" ht="17.45">
      <c r="A2" s="24" t="s">
        <v>87</v>
      </c>
      <c r="B2" s="137"/>
      <c r="C2" s="137"/>
      <c r="D2" s="137"/>
      <c r="E2" s="137"/>
      <c r="F2" s="137"/>
      <c r="G2" s="137"/>
      <c r="H2" s="137"/>
      <c r="I2" s="137"/>
      <c r="J2" s="59"/>
      <c r="K2" s="59"/>
      <c r="L2" s="59"/>
    </row>
    <row r="3" spans="1:12" ht="15.6">
      <c r="A3" s="5" t="s">
        <v>88</v>
      </c>
      <c r="B3" s="137"/>
      <c r="C3" s="137"/>
      <c r="D3" s="137"/>
      <c r="E3" s="137"/>
      <c r="F3" s="137"/>
      <c r="G3" s="137"/>
      <c r="H3" s="137"/>
      <c r="I3" s="137"/>
      <c r="J3" s="59"/>
      <c r="K3" s="59"/>
      <c r="L3" s="59"/>
    </row>
    <row r="4" spans="1:12">
      <c r="A4" s="136"/>
      <c r="B4" s="136"/>
      <c r="C4" s="136"/>
      <c r="D4" s="136"/>
      <c r="E4" s="136"/>
      <c r="F4" s="136"/>
      <c r="G4" s="136"/>
      <c r="H4" s="136"/>
      <c r="I4" s="136"/>
      <c r="J4" s="198"/>
      <c r="K4" s="198"/>
      <c r="L4" s="198"/>
    </row>
    <row r="5" spans="1:12" s="70" customFormat="1" ht="71.45" customHeight="1">
      <c r="A5" s="222" t="s">
        <v>89</v>
      </c>
      <c r="B5" s="249" t="s">
        <v>33</v>
      </c>
      <c r="C5" s="167" t="s">
        <v>90</v>
      </c>
      <c r="D5" s="167" t="s">
        <v>44</v>
      </c>
      <c r="E5" s="167" t="s">
        <v>91</v>
      </c>
      <c r="F5" s="167" t="s">
        <v>92</v>
      </c>
      <c r="G5" s="249" t="s">
        <v>93</v>
      </c>
      <c r="H5" s="249" t="s">
        <v>94</v>
      </c>
      <c r="I5" s="168" t="s">
        <v>95</v>
      </c>
      <c r="J5" s="201"/>
      <c r="K5" s="201"/>
      <c r="L5" s="201"/>
    </row>
    <row r="6" spans="1:12" s="70" customFormat="1" ht="15.75" customHeight="1">
      <c r="A6" s="113" t="s">
        <v>96</v>
      </c>
      <c r="B6" s="139">
        <f>SUM(C6:I6)</f>
        <v>1938.72</v>
      </c>
      <c r="C6" s="139">
        <v>231.57</v>
      </c>
      <c r="D6" s="188">
        <v>462.6</v>
      </c>
      <c r="E6" s="188">
        <v>314.27</v>
      </c>
      <c r="F6" s="188">
        <v>149.51</v>
      </c>
      <c r="G6" s="114" t="s">
        <v>25</v>
      </c>
      <c r="H6" s="188">
        <v>780.77</v>
      </c>
      <c r="I6" s="250" t="s">
        <v>25</v>
      </c>
      <c r="J6" s="212"/>
      <c r="K6" s="201"/>
      <c r="L6" s="201"/>
    </row>
    <row r="7" spans="1:12" s="70" customFormat="1" ht="15" customHeight="1">
      <c r="A7" s="113" t="s">
        <v>97</v>
      </c>
      <c r="B7" s="139">
        <f t="shared" ref="B7:B11" si="0">SUM(C7:I7)</f>
        <v>6634.36</v>
      </c>
      <c r="C7" s="139">
        <v>784.98</v>
      </c>
      <c r="D7" s="188">
        <v>938.25</v>
      </c>
      <c r="E7" s="188">
        <v>442.26</v>
      </c>
      <c r="F7" s="188">
        <v>383.19</v>
      </c>
      <c r="G7" s="214">
        <v>118.96</v>
      </c>
      <c r="H7" s="215">
        <v>3966.72</v>
      </c>
      <c r="I7" s="251" t="s">
        <v>25</v>
      </c>
      <c r="J7" s="212"/>
      <c r="K7" s="201"/>
      <c r="L7" s="201"/>
    </row>
    <row r="8" spans="1:12" s="70" customFormat="1" ht="15" customHeight="1">
      <c r="A8" s="166" t="s">
        <v>98</v>
      </c>
      <c r="B8" s="139">
        <f t="shared" si="0"/>
        <v>4278.6899999999996</v>
      </c>
      <c r="C8" s="139">
        <v>602.80999999999995</v>
      </c>
      <c r="D8" s="188">
        <v>1304.06</v>
      </c>
      <c r="E8" s="188">
        <v>947.81000000000006</v>
      </c>
      <c r="F8" s="188">
        <v>619.63</v>
      </c>
      <c r="G8" s="214">
        <v>381.5</v>
      </c>
      <c r="H8" s="215">
        <v>422.88</v>
      </c>
      <c r="I8" s="251" t="s">
        <v>25</v>
      </c>
      <c r="J8" s="212"/>
      <c r="K8" s="201"/>
      <c r="L8" s="201"/>
    </row>
    <row r="9" spans="1:12" s="70" customFormat="1" ht="15" customHeight="1">
      <c r="A9" s="113" t="s">
        <v>99</v>
      </c>
      <c r="B9" s="139">
        <f t="shared" si="0"/>
        <v>3028.8999999999996</v>
      </c>
      <c r="C9" s="139">
        <v>2038.16</v>
      </c>
      <c r="D9" s="189">
        <v>65.05</v>
      </c>
      <c r="E9" s="189" t="s">
        <v>23</v>
      </c>
      <c r="F9" s="188">
        <v>140.5</v>
      </c>
      <c r="G9" s="214">
        <v>21.72</v>
      </c>
      <c r="H9" s="215">
        <v>763.47</v>
      </c>
      <c r="I9" s="251" t="s">
        <v>25</v>
      </c>
      <c r="J9" s="272"/>
      <c r="K9" s="273"/>
      <c r="L9" s="201"/>
    </row>
    <row r="10" spans="1:12" ht="12.75" customHeight="1">
      <c r="A10" s="113" t="s">
        <v>100</v>
      </c>
      <c r="B10" s="139">
        <f t="shared" si="0"/>
        <v>7905.7199999999993</v>
      </c>
      <c r="C10" s="139">
        <v>703.71</v>
      </c>
      <c r="D10" s="188">
        <v>1124.46</v>
      </c>
      <c r="E10" s="188">
        <v>604.92999999999995</v>
      </c>
      <c r="F10" s="188">
        <v>396.59</v>
      </c>
      <c r="G10" s="114" t="s">
        <v>25</v>
      </c>
      <c r="H10" s="215">
        <v>969.05</v>
      </c>
      <c r="I10" s="216">
        <v>4106.9799999999996</v>
      </c>
      <c r="J10" s="217"/>
      <c r="K10" s="198"/>
      <c r="L10" s="198"/>
    </row>
    <row r="11" spans="1:12" ht="12.75" customHeight="1">
      <c r="A11" s="166" t="s">
        <v>101</v>
      </c>
      <c r="B11" s="139">
        <f t="shared" si="0"/>
        <v>531.41999999999996</v>
      </c>
      <c r="C11" s="114" t="s">
        <v>25</v>
      </c>
      <c r="D11" s="114" t="s">
        <v>25</v>
      </c>
      <c r="E11" s="114" t="s">
        <v>25</v>
      </c>
      <c r="F11" s="114" t="s">
        <v>25</v>
      </c>
      <c r="G11" s="214">
        <v>531.41999999999996</v>
      </c>
      <c r="H11" s="114" t="s">
        <v>25</v>
      </c>
      <c r="I11" s="251" t="s">
        <v>25</v>
      </c>
      <c r="J11" s="213"/>
      <c r="K11" s="198"/>
      <c r="L11" s="198"/>
    </row>
    <row r="12" spans="1:12" ht="12.75" customHeight="1">
      <c r="A12" s="29" t="s">
        <v>33</v>
      </c>
      <c r="B12" s="118">
        <f>SUM(B6:B11)</f>
        <v>24317.809999999998</v>
      </c>
      <c r="C12" s="118">
        <f t="shared" ref="C12:I12" si="1">SUM(C6:C11)</f>
        <v>4361.2299999999996</v>
      </c>
      <c r="D12" s="118">
        <f t="shared" si="1"/>
        <v>3894.42</v>
      </c>
      <c r="E12" s="118">
        <f t="shared" si="1"/>
        <v>2309.27</v>
      </c>
      <c r="F12" s="118">
        <f t="shared" si="1"/>
        <v>1689.4199999999998</v>
      </c>
      <c r="G12" s="118">
        <f t="shared" si="1"/>
        <v>1053.5999999999999</v>
      </c>
      <c r="H12" s="118">
        <f t="shared" si="1"/>
        <v>6902.89</v>
      </c>
      <c r="I12" s="242">
        <f t="shared" si="1"/>
        <v>4106.9799999999996</v>
      </c>
      <c r="J12" s="213"/>
      <c r="K12" s="198"/>
      <c r="L12" s="198"/>
    </row>
    <row r="13" spans="1:12" ht="12.75" customHeight="1">
      <c r="A13" s="169"/>
      <c r="B13" s="170"/>
      <c r="C13" s="171"/>
      <c r="D13" s="171"/>
      <c r="E13" s="171"/>
      <c r="F13" s="171"/>
      <c r="G13" s="171"/>
      <c r="H13" s="171"/>
      <c r="I13" s="171"/>
      <c r="J13" s="198"/>
      <c r="K13" s="198"/>
      <c r="L13" s="198"/>
    </row>
    <row r="14" spans="1:12" s="264" customFormat="1" ht="10.5" customHeight="1">
      <c r="A14" s="358" t="s">
        <v>102</v>
      </c>
      <c r="B14" s="358"/>
      <c r="C14" s="358"/>
      <c r="D14" s="358"/>
      <c r="E14" s="358"/>
      <c r="F14" s="358"/>
      <c r="G14" s="358"/>
      <c r="H14" s="358"/>
      <c r="I14" s="358"/>
      <c r="J14" s="305"/>
      <c r="K14" s="305"/>
      <c r="L14" s="305"/>
    </row>
    <row r="15" spans="1:12" ht="48.75" customHeight="1">
      <c r="A15" s="357" t="s">
        <v>103</v>
      </c>
      <c r="B15" s="357"/>
      <c r="C15" s="357"/>
      <c r="D15" s="357"/>
      <c r="E15" s="357"/>
      <c r="F15" s="357"/>
      <c r="G15" s="357"/>
      <c r="H15" s="357"/>
      <c r="I15" s="357"/>
      <c r="J15" s="198"/>
      <c r="K15" s="198"/>
      <c r="L15" s="198"/>
    </row>
    <row r="16" spans="1:12">
      <c r="A16" s="265" t="s">
        <v>61</v>
      </c>
      <c r="B16" s="163"/>
      <c r="C16" s="163"/>
      <c r="D16" s="163"/>
      <c r="E16" s="163"/>
      <c r="F16" s="163"/>
      <c r="G16" s="163"/>
      <c r="H16" s="163"/>
      <c r="I16" s="163"/>
      <c r="J16" s="198"/>
      <c r="K16" s="198"/>
      <c r="L16" s="198"/>
    </row>
    <row r="17" spans="1:12" ht="12.75" customHeight="1">
      <c r="B17" s="144"/>
      <c r="C17" s="144"/>
      <c r="D17" s="144"/>
      <c r="E17" s="144"/>
      <c r="F17" s="144"/>
      <c r="G17"/>
      <c r="H17"/>
      <c r="I17"/>
      <c r="J17" s="59"/>
      <c r="K17" s="59"/>
      <c r="L17" s="59"/>
    </row>
    <row r="18" spans="1:12">
      <c r="A18" s="136"/>
      <c r="B18" s="136"/>
      <c r="C18" s="136"/>
      <c r="D18" s="136"/>
      <c r="E18" s="136"/>
      <c r="F18" s="136"/>
      <c r="G18" s="136"/>
      <c r="H18" s="136"/>
      <c r="I18" s="136"/>
      <c r="J18" s="59"/>
      <c r="K18" s="59"/>
      <c r="L18" s="59"/>
    </row>
    <row r="19" spans="1:12">
      <c r="C19" s="238"/>
    </row>
    <row r="21" spans="1:12">
      <c r="E21" s="238"/>
    </row>
  </sheetData>
  <mergeCells count="2">
    <mergeCell ref="A15:I15"/>
    <mergeCell ref="A14:I14"/>
  </mergeCells>
  <pageMargins left="0.38" right="0.22" top="0.984251969" bottom="0.984251969" header="0.5" footer="0.5"/>
  <pageSetup paperSize="9" scale="83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B20"/>
  <sheetViews>
    <sheetView showGridLines="0" zoomScaleNormal="100" zoomScaleSheetLayoutView="100" workbookViewId="0">
      <selection sqref="A1:O19"/>
    </sheetView>
  </sheetViews>
  <sheetFormatPr defaultColWidth="9.140625" defaultRowHeight="13.15"/>
  <cols>
    <col min="1" max="1" width="40.85546875" style="58" customWidth="1"/>
    <col min="2" max="2" width="9.140625" style="58" customWidth="1"/>
    <col min="3" max="3" width="14.140625" style="58" customWidth="1"/>
    <col min="4" max="4" width="12.42578125" style="58" customWidth="1"/>
    <col min="5" max="5" width="14.42578125" style="58" customWidth="1"/>
    <col min="6" max="6" width="10.42578125" style="58" customWidth="1"/>
    <col min="7" max="9" width="11.85546875" style="58" customWidth="1"/>
    <col min="10" max="10" width="9.42578125" style="58" customWidth="1"/>
    <col min="11" max="11" width="9" style="58" customWidth="1"/>
    <col min="12" max="12" width="11.42578125" style="58" customWidth="1"/>
    <col min="13" max="16384" width="9.140625" style="58"/>
  </cols>
  <sheetData>
    <row r="1" spans="1:314" ht="15.6">
      <c r="A1" s="332" t="s">
        <v>28</v>
      </c>
      <c r="B1" s="132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314" s="59" customFormat="1" ht="17.45">
      <c r="A2" s="24" t="s">
        <v>104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314" s="59" customFormat="1" ht="15.6">
      <c r="A3" s="5" t="s">
        <v>105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314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314" ht="14.25" customHeight="1">
      <c r="A5" s="138"/>
      <c r="B5" s="274" t="s">
        <v>33</v>
      </c>
      <c r="C5" s="274" t="s">
        <v>64</v>
      </c>
      <c r="D5" s="354" t="s">
        <v>65</v>
      </c>
      <c r="E5" s="355"/>
      <c r="F5" s="355"/>
      <c r="G5" s="355"/>
      <c r="H5" s="355"/>
      <c r="I5" s="356"/>
      <c r="J5" s="354" t="s">
        <v>66</v>
      </c>
      <c r="K5" s="355"/>
      <c r="L5" s="355"/>
    </row>
    <row r="6" spans="1:314" s="66" customFormat="1" ht="14.25" customHeight="1">
      <c r="A6" s="27"/>
      <c r="B6" s="16"/>
      <c r="C6" s="16"/>
      <c r="D6" s="61" t="s">
        <v>67</v>
      </c>
      <c r="E6" s="62" t="s">
        <v>68</v>
      </c>
      <c r="F6" s="61" t="s">
        <v>69</v>
      </c>
      <c r="G6" s="61" t="s">
        <v>35</v>
      </c>
      <c r="H6" s="280" t="s">
        <v>70</v>
      </c>
      <c r="I6" s="280" t="s">
        <v>35</v>
      </c>
      <c r="J6" s="61" t="s">
        <v>33</v>
      </c>
      <c r="K6" s="61" t="s">
        <v>71</v>
      </c>
      <c r="L6" s="62" t="s">
        <v>72</v>
      </c>
    </row>
    <row r="7" spans="1:314" s="67" customFormat="1" ht="13.9">
      <c r="A7" s="27"/>
      <c r="B7" s="16"/>
      <c r="C7" s="16"/>
      <c r="D7" s="61"/>
      <c r="E7" s="61" t="s">
        <v>73</v>
      </c>
      <c r="F7" s="61"/>
      <c r="G7" s="61" t="s">
        <v>86</v>
      </c>
      <c r="H7" s="61"/>
      <c r="I7" s="61" t="s">
        <v>75</v>
      </c>
      <c r="J7" s="61"/>
      <c r="K7" s="61" t="s">
        <v>76</v>
      </c>
      <c r="L7" s="62" t="s">
        <v>77</v>
      </c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</row>
    <row r="8" spans="1:314" s="66" customFormat="1" ht="16.149999999999999">
      <c r="A8" s="31" t="s">
        <v>89</v>
      </c>
      <c r="B8" s="17"/>
      <c r="C8" s="17"/>
      <c r="D8" s="17"/>
      <c r="E8" s="17"/>
      <c r="F8" s="68"/>
      <c r="G8" s="61" t="s">
        <v>78</v>
      </c>
      <c r="H8" s="17"/>
      <c r="I8" s="68" t="s">
        <v>79</v>
      </c>
      <c r="J8" s="68"/>
      <c r="K8" s="17"/>
      <c r="L8" s="26"/>
    </row>
    <row r="9" spans="1:314" ht="12.75" customHeight="1">
      <c r="A9" s="146" t="s">
        <v>96</v>
      </c>
      <c r="B9" s="139">
        <v>2059.9499999999998</v>
      </c>
      <c r="C9" s="187">
        <v>1598.42</v>
      </c>
      <c r="D9" s="187">
        <v>6.9</v>
      </c>
      <c r="E9" s="187">
        <v>228.48</v>
      </c>
      <c r="F9" s="187">
        <v>95.27</v>
      </c>
      <c r="G9" s="187">
        <v>34.700000000000003</v>
      </c>
      <c r="H9" s="187">
        <v>89.21</v>
      </c>
      <c r="I9" s="190">
        <v>6.9700000000000131</v>
      </c>
      <c r="J9" s="140">
        <v>100</v>
      </c>
      <c r="K9" s="140">
        <v>77.595087259399506</v>
      </c>
      <c r="L9" s="147">
        <v>22.404912740600498</v>
      </c>
    </row>
    <row r="10" spans="1:314" ht="12.75" customHeight="1">
      <c r="A10" s="113" t="s">
        <v>97</v>
      </c>
      <c r="B10" s="139">
        <v>7022.99</v>
      </c>
      <c r="C10" s="188">
        <v>5000.8999999999996</v>
      </c>
      <c r="D10" s="188">
        <v>87.14</v>
      </c>
      <c r="E10" s="188">
        <v>758.28</v>
      </c>
      <c r="F10" s="190">
        <v>471.74</v>
      </c>
      <c r="G10" s="188">
        <v>511.68</v>
      </c>
      <c r="H10" s="188">
        <v>157.30000000000001</v>
      </c>
      <c r="I10" s="190">
        <v>35.949999999999989</v>
      </c>
      <c r="J10" s="140">
        <v>100</v>
      </c>
      <c r="K10" s="140">
        <v>71.207562590862295</v>
      </c>
      <c r="L10" s="141">
        <v>28.792437409137705</v>
      </c>
    </row>
    <row r="11" spans="1:314" ht="12.75" customHeight="1">
      <c r="A11" s="166" t="s">
        <v>98</v>
      </c>
      <c r="B11" s="139">
        <v>5016.7199999999993</v>
      </c>
      <c r="C11" s="188">
        <v>3023.64</v>
      </c>
      <c r="D11" s="188">
        <v>141.06</v>
      </c>
      <c r="E11" s="188">
        <v>1135.53</v>
      </c>
      <c r="F11" s="190">
        <v>222.96</v>
      </c>
      <c r="G11" s="188">
        <v>152.46</v>
      </c>
      <c r="H11" s="188">
        <v>212.14</v>
      </c>
      <c r="I11" s="190">
        <v>128.93</v>
      </c>
      <c r="J11" s="140">
        <v>100.00000000000001</v>
      </c>
      <c r="K11" s="140">
        <v>60.271252930201413</v>
      </c>
      <c r="L11" s="141">
        <v>39.728747069798601</v>
      </c>
    </row>
    <row r="12" spans="1:314" ht="12.75" customHeight="1">
      <c r="A12" s="113" t="s">
        <v>99</v>
      </c>
      <c r="B12" s="139">
        <v>3371.45</v>
      </c>
      <c r="C12" s="188">
        <v>2047.55</v>
      </c>
      <c r="D12" s="188">
        <v>169.14</v>
      </c>
      <c r="E12" s="188">
        <v>758.5</v>
      </c>
      <c r="F12" s="190">
        <v>117.71</v>
      </c>
      <c r="G12" s="188">
        <v>104.69</v>
      </c>
      <c r="H12" s="188">
        <v>152.4</v>
      </c>
      <c r="I12" s="190">
        <v>21.460000000000008</v>
      </c>
      <c r="J12" s="140">
        <v>100</v>
      </c>
      <c r="K12" s="140">
        <v>60.732029245576832</v>
      </c>
      <c r="L12" s="141">
        <v>39.267970754423175</v>
      </c>
    </row>
    <row r="13" spans="1:314" s="72" customFormat="1" ht="12.75" customHeight="1">
      <c r="A13" s="113" t="s">
        <v>100</v>
      </c>
      <c r="B13" s="139">
        <v>8516.74</v>
      </c>
      <c r="C13" s="188">
        <v>6047.42</v>
      </c>
      <c r="D13" s="188">
        <v>130.31</v>
      </c>
      <c r="E13" s="188">
        <v>978</v>
      </c>
      <c r="F13" s="190">
        <v>500.05</v>
      </c>
      <c r="G13" s="188">
        <v>582.66</v>
      </c>
      <c r="H13" s="188">
        <v>207.21</v>
      </c>
      <c r="I13" s="190">
        <v>71.09</v>
      </c>
      <c r="J13" s="140">
        <v>100</v>
      </c>
      <c r="K13" s="140">
        <v>71.006277049669237</v>
      </c>
      <c r="L13" s="141">
        <v>28.993722950330763</v>
      </c>
    </row>
    <row r="14" spans="1:314" ht="12.75" customHeight="1">
      <c r="A14" s="113" t="s">
        <v>101</v>
      </c>
      <c r="B14" s="139">
        <v>916.34</v>
      </c>
      <c r="C14" s="188">
        <v>716.74</v>
      </c>
      <c r="D14" s="188">
        <v>26.59</v>
      </c>
      <c r="E14" s="188">
        <v>88.68</v>
      </c>
      <c r="F14" s="190">
        <v>31.23</v>
      </c>
      <c r="G14" s="188">
        <v>37.630000000000003</v>
      </c>
      <c r="H14" s="188">
        <v>13.01</v>
      </c>
      <c r="I14" s="190">
        <v>2.4600000000000009</v>
      </c>
      <c r="J14" s="140">
        <v>100</v>
      </c>
      <c r="K14" s="140">
        <v>78.217692123011105</v>
      </c>
      <c r="L14" s="141">
        <v>21.782307876988892</v>
      </c>
    </row>
    <row r="15" spans="1:314" s="59" customFormat="1" ht="12.75" customHeight="1">
      <c r="A15" s="29" t="s">
        <v>33</v>
      </c>
      <c r="B15" s="12">
        <v>26904.19</v>
      </c>
      <c r="C15" s="12">
        <v>18434.670000000002</v>
      </c>
      <c r="D15" s="12">
        <v>561.14</v>
      </c>
      <c r="E15" s="12">
        <v>3947.47</v>
      </c>
      <c r="F15" s="12">
        <v>1438.96</v>
      </c>
      <c r="G15" s="12">
        <v>1423.8200000000002</v>
      </c>
      <c r="H15" s="12">
        <v>831.27</v>
      </c>
      <c r="I15" s="190">
        <v>266.86000000000013</v>
      </c>
      <c r="J15" s="164">
        <v>100.00000000000001</v>
      </c>
      <c r="K15" s="164">
        <v>68.519698976256123</v>
      </c>
      <c r="L15" s="165">
        <v>31.480301023743891</v>
      </c>
    </row>
    <row r="16" spans="1:314" s="59" customFormat="1">
      <c r="A16" s="65"/>
      <c r="B16" s="127"/>
      <c r="C16" s="127"/>
      <c r="D16" s="127"/>
      <c r="E16" s="127"/>
      <c r="F16" s="127"/>
      <c r="G16" s="127"/>
      <c r="H16" s="127"/>
      <c r="I16" s="127"/>
      <c r="J16" s="73"/>
      <c r="K16" s="73"/>
      <c r="L16" s="73"/>
    </row>
    <row r="17" spans="1:12" s="59" customFormat="1">
      <c r="A17" s="352" t="s">
        <v>106</v>
      </c>
      <c r="B17" s="352"/>
      <c r="C17" s="352"/>
      <c r="D17" s="352"/>
      <c r="E17" s="352"/>
      <c r="F17" s="352"/>
      <c r="G17" s="352"/>
      <c r="H17" s="127"/>
      <c r="I17" s="127"/>
      <c r="J17" s="73"/>
      <c r="K17" s="73"/>
      <c r="L17" s="73"/>
    </row>
    <row r="18" spans="1:12">
      <c r="A18" s="265" t="s">
        <v>61</v>
      </c>
    </row>
    <row r="19" spans="1:12">
      <c r="A19" s="74"/>
      <c r="B19" s="69"/>
      <c r="C19" s="69"/>
      <c r="D19" s="19"/>
      <c r="E19" s="19"/>
      <c r="F19" s="19"/>
      <c r="G19" s="19"/>
    </row>
    <row r="20" spans="1:12" ht="13.9">
      <c r="A20" s="198"/>
      <c r="B20" s="75"/>
      <c r="C20" s="75"/>
      <c r="D20" s="359"/>
      <c r="E20" s="359"/>
      <c r="F20" s="359"/>
      <c r="G20" s="359"/>
      <c r="H20" s="359"/>
      <c r="I20" s="275"/>
      <c r="J20" s="359"/>
      <c r="K20" s="359"/>
      <c r="L20" s="359"/>
    </row>
  </sheetData>
  <mergeCells count="5">
    <mergeCell ref="J5:L5"/>
    <mergeCell ref="D20:H20"/>
    <mergeCell ref="J20:L20"/>
    <mergeCell ref="A17:G17"/>
    <mergeCell ref="D5:I5"/>
  </mergeCells>
  <pageMargins left="0.32" right="0.17" top="0.984251969" bottom="0.984251969" header="0.5" footer="0.5"/>
  <pageSetup paperSize="9" scale="8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A25"/>
  <sheetViews>
    <sheetView showGridLines="0" zoomScaleNormal="100" zoomScaleSheetLayoutView="100" workbookViewId="0">
      <selection sqref="A1:M24"/>
    </sheetView>
  </sheetViews>
  <sheetFormatPr defaultColWidth="9.140625" defaultRowHeight="13.15"/>
  <cols>
    <col min="1" max="1" width="38.42578125" style="58" customWidth="1"/>
    <col min="2" max="2" width="9.140625" style="58" customWidth="1"/>
    <col min="3" max="3" width="17" style="58" customWidth="1"/>
    <col min="4" max="4" width="13.5703125" style="58" customWidth="1"/>
    <col min="5" max="5" width="14.140625" style="58" customWidth="1"/>
    <col min="6" max="6" width="10.42578125" style="58" customWidth="1"/>
    <col min="7" max="7" width="11" style="58" customWidth="1"/>
    <col min="8" max="9" width="11.85546875" style="58" customWidth="1"/>
    <col min="10" max="10" width="8.5703125" style="58" customWidth="1"/>
    <col min="11" max="11" width="8.85546875" style="58" customWidth="1"/>
    <col min="12" max="12" width="11.5703125" style="58" customWidth="1"/>
    <col min="13" max="13" width="7.42578125" style="58" customWidth="1"/>
    <col min="14" max="16384" width="9.140625" style="58"/>
  </cols>
  <sheetData>
    <row r="1" spans="1:131" ht="15.6">
      <c r="A1" s="332" t="s">
        <v>28</v>
      </c>
      <c r="B1" s="132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31" s="59" customFormat="1" ht="17.45">
      <c r="A2" s="24" t="s">
        <v>107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31" s="59" customFormat="1" ht="15.6">
      <c r="A3" s="5" t="s">
        <v>108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31" ht="15.6">
      <c r="A4" s="5" t="s">
        <v>109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31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31" ht="14.25" customHeight="1">
      <c r="A6" s="138"/>
      <c r="B6" s="274" t="s">
        <v>33</v>
      </c>
      <c r="C6" s="274" t="s">
        <v>64</v>
      </c>
      <c r="D6" s="354" t="s">
        <v>65</v>
      </c>
      <c r="E6" s="355"/>
      <c r="F6" s="355"/>
      <c r="G6" s="355"/>
      <c r="H6" s="355"/>
      <c r="I6" s="356"/>
      <c r="J6" s="354" t="s">
        <v>66</v>
      </c>
      <c r="K6" s="355"/>
      <c r="L6" s="355"/>
    </row>
    <row r="7" spans="1:131" s="66" customFormat="1" ht="14.25" customHeight="1">
      <c r="A7" s="27"/>
      <c r="B7" s="16"/>
      <c r="C7" s="16"/>
      <c r="D7" s="61" t="s">
        <v>67</v>
      </c>
      <c r="E7" s="62" t="s">
        <v>68</v>
      </c>
      <c r="F7" s="61" t="s">
        <v>69</v>
      </c>
      <c r="G7" s="61" t="s">
        <v>35</v>
      </c>
      <c r="H7" s="280" t="s">
        <v>70</v>
      </c>
      <c r="I7" s="280" t="s">
        <v>35</v>
      </c>
      <c r="J7" s="61" t="s">
        <v>33</v>
      </c>
      <c r="K7" s="61" t="s">
        <v>71</v>
      </c>
      <c r="L7" s="62" t="s">
        <v>72</v>
      </c>
    </row>
    <row r="8" spans="1:131" s="67" customFormat="1" ht="13.9">
      <c r="A8" s="27"/>
      <c r="B8" s="16"/>
      <c r="C8" s="16"/>
      <c r="D8" s="61"/>
      <c r="E8" s="61" t="s">
        <v>73</v>
      </c>
      <c r="F8" s="61"/>
      <c r="G8" s="61" t="s">
        <v>86</v>
      </c>
      <c r="H8" s="61"/>
      <c r="I8" s="61" t="s">
        <v>75</v>
      </c>
      <c r="J8" s="61"/>
      <c r="K8" s="61" t="s">
        <v>76</v>
      </c>
      <c r="L8" s="62" t="s">
        <v>77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</row>
    <row r="9" spans="1:131" s="66" customFormat="1" ht="16.149999999999999">
      <c r="A9" s="31" t="s">
        <v>89</v>
      </c>
      <c r="B9" s="17"/>
      <c r="C9" s="17"/>
      <c r="D9" s="17"/>
      <c r="E9" s="17"/>
      <c r="F9" s="68"/>
      <c r="G9" s="61" t="s">
        <v>78</v>
      </c>
      <c r="H9" s="17"/>
      <c r="I9" s="68" t="s">
        <v>79</v>
      </c>
      <c r="J9" s="68"/>
      <c r="K9" s="17"/>
      <c r="L9" s="26"/>
    </row>
    <row r="10" spans="1:131" ht="12.75" customHeight="1">
      <c r="A10" s="146" t="s">
        <v>96</v>
      </c>
      <c r="B10" s="139">
        <v>1859.86</v>
      </c>
      <c r="C10" s="187">
        <v>1494.51</v>
      </c>
      <c r="D10" s="187">
        <v>6.9</v>
      </c>
      <c r="E10" s="187">
        <v>228.48</v>
      </c>
      <c r="F10" s="187">
        <v>95.27</v>
      </c>
      <c r="G10" s="187">
        <v>34.700000000000003</v>
      </c>
      <c r="H10" s="187">
        <v>89.21</v>
      </c>
      <c r="I10" s="190">
        <v>6.9700000000000131</v>
      </c>
      <c r="J10" s="139">
        <v>100</v>
      </c>
      <c r="K10" s="139">
        <v>80.356048304711109</v>
      </c>
      <c r="L10" s="148">
        <v>19.643951695288891</v>
      </c>
    </row>
    <row r="11" spans="1:131" ht="12.75" customHeight="1">
      <c r="A11" s="113" t="s">
        <v>97</v>
      </c>
      <c r="B11" s="139">
        <v>6448.58</v>
      </c>
      <c r="C11" s="188">
        <v>4619.74</v>
      </c>
      <c r="D11" s="188">
        <v>87.14</v>
      </c>
      <c r="E11" s="188">
        <v>758.28</v>
      </c>
      <c r="F11" s="190">
        <v>471.74</v>
      </c>
      <c r="G11" s="188">
        <v>511.68</v>
      </c>
      <c r="H11" s="188">
        <v>157.30000000000001</v>
      </c>
      <c r="I11" s="190">
        <v>35.949999999999989</v>
      </c>
      <c r="J11" s="139">
        <v>99.999999999999986</v>
      </c>
      <c r="K11" s="139">
        <v>71.639647798430033</v>
      </c>
      <c r="L11" s="149">
        <v>28.360352201569956</v>
      </c>
    </row>
    <row r="12" spans="1:131" ht="12.75" customHeight="1">
      <c r="A12" s="166" t="s">
        <v>98</v>
      </c>
      <c r="B12" s="139">
        <v>4111.28</v>
      </c>
      <c r="C12" s="188">
        <v>2459.27</v>
      </c>
      <c r="D12" s="188">
        <v>141.06</v>
      </c>
      <c r="E12" s="188">
        <v>1135.53</v>
      </c>
      <c r="F12" s="190">
        <v>222.96</v>
      </c>
      <c r="G12" s="188">
        <v>152.46</v>
      </c>
      <c r="H12" s="188">
        <v>212.14</v>
      </c>
      <c r="I12" s="190">
        <v>128.93</v>
      </c>
      <c r="J12" s="139">
        <v>100</v>
      </c>
      <c r="K12" s="139">
        <v>59.817623708431441</v>
      </c>
      <c r="L12" s="149">
        <v>40.182376291568566</v>
      </c>
    </row>
    <row r="13" spans="1:131" ht="12.75" customHeight="1">
      <c r="A13" s="113" t="s">
        <v>99</v>
      </c>
      <c r="B13" s="139">
        <v>2991.42</v>
      </c>
      <c r="C13" s="188">
        <v>1841.38</v>
      </c>
      <c r="D13" s="188">
        <v>169.14</v>
      </c>
      <c r="E13" s="188">
        <v>758.5</v>
      </c>
      <c r="F13" s="190">
        <v>117.71</v>
      </c>
      <c r="G13" s="188">
        <v>104.69</v>
      </c>
      <c r="H13" s="188">
        <v>152.4</v>
      </c>
      <c r="I13" s="190">
        <v>21.460000000000008</v>
      </c>
      <c r="J13" s="139">
        <v>100</v>
      </c>
      <c r="K13" s="139">
        <v>61.555381725067029</v>
      </c>
      <c r="L13" s="149">
        <v>38.444618274932971</v>
      </c>
    </row>
    <row r="14" spans="1:131" s="72" customFormat="1" ht="12.75" customHeight="1">
      <c r="A14" s="113" t="s">
        <v>100</v>
      </c>
      <c r="B14" s="139">
        <v>7869.23</v>
      </c>
      <c r="C14" s="188">
        <v>5678.21</v>
      </c>
      <c r="D14" s="188">
        <v>130.31</v>
      </c>
      <c r="E14" s="188">
        <v>978</v>
      </c>
      <c r="F14" s="190">
        <v>500.05</v>
      </c>
      <c r="G14" s="188">
        <v>582.66</v>
      </c>
      <c r="H14" s="188">
        <v>207.21</v>
      </c>
      <c r="I14" s="190">
        <v>71.09</v>
      </c>
      <c r="J14" s="139">
        <v>100</v>
      </c>
      <c r="K14" s="139">
        <v>72.157123378017928</v>
      </c>
      <c r="L14" s="149">
        <v>27.842876621982075</v>
      </c>
    </row>
    <row r="15" spans="1:131" ht="12.75" customHeight="1">
      <c r="A15" s="113" t="s">
        <v>101</v>
      </c>
      <c r="B15" s="139">
        <v>634.03</v>
      </c>
      <c r="C15" s="188">
        <v>449.9</v>
      </c>
      <c r="D15" s="188">
        <v>26.59</v>
      </c>
      <c r="E15" s="188">
        <v>88.68</v>
      </c>
      <c r="F15" s="190">
        <v>31.23</v>
      </c>
      <c r="G15" s="188">
        <v>37.630000000000003</v>
      </c>
      <c r="H15" s="188">
        <v>13.01</v>
      </c>
      <c r="I15" s="190">
        <v>2.4600000000000009</v>
      </c>
      <c r="J15" s="139">
        <v>100</v>
      </c>
      <c r="K15" s="139">
        <v>70.958787439080169</v>
      </c>
      <c r="L15" s="149">
        <v>29.041212560919831</v>
      </c>
    </row>
    <row r="16" spans="1:131" s="59" customFormat="1" ht="12.75" customHeight="1">
      <c r="A16" s="29" t="s">
        <v>33</v>
      </c>
      <c r="B16" s="118">
        <v>23914.400000000001</v>
      </c>
      <c r="C16" s="118">
        <v>16543.010000000002</v>
      </c>
      <c r="D16" s="118">
        <v>561.14</v>
      </c>
      <c r="E16" s="118">
        <v>3947.47</v>
      </c>
      <c r="F16" s="118">
        <v>1438.96</v>
      </c>
      <c r="G16" s="118">
        <v>1423.8200000000002</v>
      </c>
      <c r="H16" s="118">
        <v>831.27</v>
      </c>
      <c r="I16" s="118">
        <v>266.86000000000013</v>
      </c>
      <c r="J16" s="118">
        <v>100</v>
      </c>
      <c r="K16" s="118">
        <v>69.175935837821569</v>
      </c>
      <c r="L16" s="242">
        <v>30.824064162178438</v>
      </c>
    </row>
    <row r="17" spans="1:12" s="59" customFormat="1">
      <c r="B17" s="76"/>
      <c r="C17" s="76"/>
      <c r="D17" s="76"/>
      <c r="E17" s="71"/>
      <c r="F17" s="76"/>
      <c r="G17" s="76"/>
      <c r="H17" s="76"/>
      <c r="I17" s="76"/>
      <c r="J17" s="76"/>
      <c r="K17" s="58"/>
      <c r="L17" s="58"/>
    </row>
    <row r="18" spans="1:12" s="59" customFormat="1">
      <c r="A18" s="352" t="s">
        <v>110</v>
      </c>
      <c r="B18" s="352"/>
      <c r="C18" s="352"/>
      <c r="D18" s="352"/>
      <c r="E18" s="352"/>
      <c r="F18" s="352"/>
      <c r="G18" s="352"/>
      <c r="H18" s="76"/>
      <c r="I18" s="76"/>
      <c r="J18" s="76"/>
      <c r="K18" s="58"/>
      <c r="L18" s="58"/>
    </row>
    <row r="19" spans="1:12">
      <c r="A19" s="265" t="s">
        <v>61</v>
      </c>
    </row>
    <row r="20" spans="1:12">
      <c r="A20" s="14"/>
    </row>
    <row r="21" spans="1:12">
      <c r="A21" s="74"/>
      <c r="B21" s="221"/>
      <c r="C21" s="221"/>
    </row>
    <row r="22" spans="1:12" ht="13.9">
      <c r="A22" s="198"/>
      <c r="B22" s="75"/>
      <c r="C22" s="75"/>
      <c r="D22" s="359"/>
      <c r="E22" s="359"/>
      <c r="F22" s="359"/>
      <c r="G22" s="359"/>
      <c r="H22" s="359"/>
      <c r="I22" s="275"/>
      <c r="J22" s="359"/>
      <c r="K22" s="359"/>
      <c r="L22" s="359"/>
    </row>
    <row r="23" spans="1:12" ht="13.9">
      <c r="A23" s="63"/>
      <c r="B23" s="195"/>
      <c r="C23" s="195"/>
      <c r="D23" s="360"/>
      <c r="E23" s="359"/>
      <c r="F23" s="359"/>
      <c r="G23" s="195"/>
      <c r="H23" s="276"/>
      <c r="I23" s="276"/>
      <c r="J23" s="195"/>
      <c r="K23" s="195"/>
      <c r="L23" s="195"/>
    </row>
    <row r="24" spans="1:12" ht="13.9">
      <c r="A24" s="63"/>
      <c r="B24" s="195"/>
      <c r="C24" s="195"/>
      <c r="D24" s="360"/>
      <c r="E24" s="195"/>
      <c r="F24" s="195"/>
      <c r="G24" s="195"/>
      <c r="H24" s="195"/>
      <c r="I24" s="195"/>
      <c r="J24" s="195"/>
      <c r="K24" s="195"/>
      <c r="L24" s="195"/>
    </row>
    <row r="25" spans="1:12" ht="13.9">
      <c r="A25" s="63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</row>
  </sheetData>
  <mergeCells count="7">
    <mergeCell ref="D23:D24"/>
    <mergeCell ref="E23:F23"/>
    <mergeCell ref="D6:I6"/>
    <mergeCell ref="J6:L6"/>
    <mergeCell ref="D22:H22"/>
    <mergeCell ref="J22:L22"/>
    <mergeCell ref="A18:G18"/>
  </mergeCells>
  <pageMargins left="0.48" right="0.17" top="0.984251969" bottom="0.984251969" header="0.5" footer="0.5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I18"/>
  <sheetViews>
    <sheetView showGridLines="0" zoomScaleNormal="100" zoomScaleSheetLayoutView="100" workbookViewId="0"/>
  </sheetViews>
  <sheetFormatPr defaultColWidth="9.140625" defaultRowHeight="13.15"/>
  <cols>
    <col min="1" max="1" width="38.5703125" style="58" customWidth="1"/>
    <col min="2" max="2" width="9.5703125" style="58" customWidth="1"/>
    <col min="3" max="3" width="15" style="58" customWidth="1"/>
    <col min="4" max="4" width="12.42578125" style="58" customWidth="1"/>
    <col min="5" max="5" width="14.5703125" style="58" customWidth="1"/>
    <col min="6" max="6" width="11" style="58" customWidth="1"/>
    <col min="7" max="7" width="10.5703125" style="58" customWidth="1"/>
    <col min="8" max="8" width="9.42578125" style="58" customWidth="1"/>
    <col min="9" max="9" width="12.5703125" style="58" customWidth="1"/>
    <col min="10" max="10" width="9.85546875" style="58" customWidth="1"/>
    <col min="11" max="11" width="9.140625" style="58" customWidth="1"/>
    <col min="12" max="12" width="12.140625" style="58" customWidth="1"/>
    <col min="13" max="16384" width="9.140625" style="58"/>
  </cols>
  <sheetData>
    <row r="1" spans="1:269" ht="15.6">
      <c r="A1" s="332" t="s">
        <v>28</v>
      </c>
      <c r="B1" s="132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269" s="59" customFormat="1" ht="17.45">
      <c r="A2" s="24" t="s">
        <v>111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269" s="59" customFormat="1" ht="15.6">
      <c r="A3" s="5" t="s">
        <v>112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269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269" ht="14.25" customHeight="1">
      <c r="A5" s="138"/>
      <c r="B5" s="274" t="s">
        <v>33</v>
      </c>
      <c r="C5" s="274" t="s">
        <v>64</v>
      </c>
      <c r="D5" s="354" t="s">
        <v>65</v>
      </c>
      <c r="E5" s="355"/>
      <c r="F5" s="355"/>
      <c r="G5" s="355"/>
      <c r="H5" s="355"/>
      <c r="I5" s="356"/>
      <c r="J5" s="354" t="s">
        <v>66</v>
      </c>
      <c r="K5" s="355"/>
      <c r="L5" s="355"/>
    </row>
    <row r="6" spans="1:269" s="66" customFormat="1" ht="14.25" customHeight="1">
      <c r="A6" s="27"/>
      <c r="B6" s="16"/>
      <c r="C6" s="16"/>
      <c r="D6" s="61" t="s">
        <v>67</v>
      </c>
      <c r="E6" s="62" t="s">
        <v>68</v>
      </c>
      <c r="F6" s="61" t="s">
        <v>69</v>
      </c>
      <c r="G6" s="61" t="s">
        <v>35</v>
      </c>
      <c r="H6" s="280" t="s">
        <v>70</v>
      </c>
      <c r="I6" s="280" t="s">
        <v>35</v>
      </c>
      <c r="J6" s="61" t="s">
        <v>33</v>
      </c>
      <c r="K6" s="61" t="s">
        <v>71</v>
      </c>
      <c r="L6" s="62" t="s">
        <v>72</v>
      </c>
    </row>
    <row r="7" spans="1:269" s="67" customFormat="1" ht="13.9">
      <c r="A7" s="27"/>
      <c r="B7" s="16"/>
      <c r="C7" s="16"/>
      <c r="D7" s="61"/>
      <c r="E7" s="61" t="s">
        <v>73</v>
      </c>
      <c r="F7" s="61"/>
      <c r="G7" s="61" t="s">
        <v>86</v>
      </c>
      <c r="H7" s="61"/>
      <c r="I7" s="61" t="s">
        <v>75</v>
      </c>
      <c r="J7" s="61"/>
      <c r="K7" s="61" t="s">
        <v>76</v>
      </c>
      <c r="L7" s="62" t="s">
        <v>77</v>
      </c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</row>
    <row r="8" spans="1:269" s="66" customFormat="1" ht="16.149999999999999">
      <c r="A8" s="31" t="s">
        <v>89</v>
      </c>
      <c r="B8" s="17"/>
      <c r="C8" s="17"/>
      <c r="D8" s="17"/>
      <c r="E8" s="17"/>
      <c r="F8" s="68"/>
      <c r="G8" s="61" t="s">
        <v>78</v>
      </c>
      <c r="H8" s="17"/>
      <c r="I8" s="68" t="s">
        <v>79</v>
      </c>
      <c r="J8" s="68"/>
      <c r="K8" s="17"/>
      <c r="L8" s="26"/>
    </row>
    <row r="9" spans="1:269" ht="12.75" customHeight="1">
      <c r="A9" s="146" t="s">
        <v>96</v>
      </c>
      <c r="B9" s="191">
        <v>1938.71</v>
      </c>
      <c r="C9" s="187">
        <v>1477.95</v>
      </c>
      <c r="D9" s="187">
        <v>6.9</v>
      </c>
      <c r="E9" s="187">
        <v>228.05</v>
      </c>
      <c r="F9" s="187">
        <v>94.98</v>
      </c>
      <c r="G9" s="187">
        <v>34.65</v>
      </c>
      <c r="H9" s="187">
        <v>89.21</v>
      </c>
      <c r="I9" s="190">
        <v>6.9700000000000131</v>
      </c>
      <c r="J9" s="140">
        <v>100</v>
      </c>
      <c r="K9" s="140">
        <v>76.233681159121275</v>
      </c>
      <c r="L9" s="147">
        <v>23.766318840878728</v>
      </c>
    </row>
    <row r="10" spans="1:269" ht="12.75" customHeight="1">
      <c r="A10" s="113" t="s">
        <v>97</v>
      </c>
      <c r="B10" s="191">
        <v>6634.35</v>
      </c>
      <c r="C10" s="188">
        <v>4616.33</v>
      </c>
      <c r="D10" s="188">
        <v>86.99</v>
      </c>
      <c r="E10" s="188">
        <v>757.62</v>
      </c>
      <c r="F10" s="188">
        <v>471.13</v>
      </c>
      <c r="G10" s="188">
        <v>509.37</v>
      </c>
      <c r="H10" s="188">
        <v>157.05000000000001</v>
      </c>
      <c r="I10" s="190">
        <v>35.859999999999985</v>
      </c>
      <c r="J10" s="140">
        <v>100</v>
      </c>
      <c r="K10" s="140">
        <v>69.582249956664938</v>
      </c>
      <c r="L10" s="141">
        <v>30.417750043335069</v>
      </c>
    </row>
    <row r="11" spans="1:269" ht="12.75" customHeight="1">
      <c r="A11" s="166" t="s">
        <v>98</v>
      </c>
      <c r="B11" s="191">
        <v>4270.24</v>
      </c>
      <c r="C11" s="188">
        <v>2331.62</v>
      </c>
      <c r="D11" s="188">
        <v>135.04</v>
      </c>
      <c r="E11" s="188">
        <v>1107.55</v>
      </c>
      <c r="F11" s="188">
        <v>215.95</v>
      </c>
      <c r="G11" s="188">
        <v>144.88</v>
      </c>
      <c r="H11" s="188">
        <v>206.34</v>
      </c>
      <c r="I11" s="190">
        <v>128.85999999999999</v>
      </c>
      <c r="J11" s="140">
        <v>100</v>
      </c>
      <c r="K11" s="140">
        <v>54.601614897523319</v>
      </c>
      <c r="L11" s="141">
        <v>45.398385102476681</v>
      </c>
    </row>
    <row r="12" spans="1:269" ht="12.75" customHeight="1">
      <c r="A12" s="113" t="s">
        <v>99</v>
      </c>
      <c r="B12" s="191">
        <v>3037.36</v>
      </c>
      <c r="C12" s="188">
        <v>1773.66</v>
      </c>
      <c r="D12" s="188">
        <v>166.12</v>
      </c>
      <c r="E12" s="188">
        <v>715.79</v>
      </c>
      <c r="F12" s="188">
        <v>113.11</v>
      </c>
      <c r="G12" s="188">
        <v>97.63</v>
      </c>
      <c r="H12" s="188">
        <v>149.85</v>
      </c>
      <c r="I12" s="190">
        <v>21.200000000000017</v>
      </c>
      <c r="J12" s="140">
        <v>100</v>
      </c>
      <c r="K12" s="140">
        <v>58.394790212553005</v>
      </c>
      <c r="L12" s="141">
        <v>41.605209787446995</v>
      </c>
    </row>
    <row r="13" spans="1:269" s="72" customFormat="1" ht="12.75" customHeight="1">
      <c r="A13" s="113" t="s">
        <v>100</v>
      </c>
      <c r="B13" s="191">
        <v>7905.71</v>
      </c>
      <c r="C13" s="188">
        <v>5512.6</v>
      </c>
      <c r="D13" s="188">
        <v>130.28</v>
      </c>
      <c r="E13" s="188">
        <v>907.49</v>
      </c>
      <c r="F13" s="188">
        <v>497.51</v>
      </c>
      <c r="G13" s="188">
        <v>579.86</v>
      </c>
      <c r="H13" s="188">
        <v>207</v>
      </c>
      <c r="I13" s="190">
        <v>70.970000000000027</v>
      </c>
      <c r="J13" s="140">
        <v>100</v>
      </c>
      <c r="K13" s="140">
        <v>69.729347522233937</v>
      </c>
      <c r="L13" s="141">
        <v>30.270652477766063</v>
      </c>
    </row>
    <row r="14" spans="1:269" ht="12.75" customHeight="1">
      <c r="A14" s="113" t="s">
        <v>101</v>
      </c>
      <c r="B14" s="191">
        <v>531.42999999999995</v>
      </c>
      <c r="C14" s="188">
        <v>332.03</v>
      </c>
      <c r="D14" s="188">
        <v>26.59</v>
      </c>
      <c r="E14" s="188">
        <v>88.67</v>
      </c>
      <c r="F14" s="188">
        <v>31.06</v>
      </c>
      <c r="G14" s="188">
        <v>37.619999999999997</v>
      </c>
      <c r="H14" s="188">
        <v>13.01</v>
      </c>
      <c r="I14" s="190">
        <v>2.4500000000000011</v>
      </c>
      <c r="J14" s="140">
        <v>100</v>
      </c>
      <c r="K14" s="140">
        <v>62.478595487646537</v>
      </c>
      <c r="L14" s="141">
        <v>37.52140451235347</v>
      </c>
    </row>
    <row r="15" spans="1:269" s="59" customFormat="1" ht="12.75" customHeight="1">
      <c r="A15" s="29" t="s">
        <v>33</v>
      </c>
      <c r="B15" s="192">
        <v>24317.800000000003</v>
      </c>
      <c r="C15" s="192">
        <v>16044.19</v>
      </c>
      <c r="D15" s="192">
        <v>551.92000000000007</v>
      </c>
      <c r="E15" s="192">
        <v>3805.17</v>
      </c>
      <c r="F15" s="192">
        <v>1423.7399999999998</v>
      </c>
      <c r="G15" s="192">
        <v>1404.0099999999998</v>
      </c>
      <c r="H15" s="192">
        <v>822.46</v>
      </c>
      <c r="I15" s="192">
        <v>266.30999999999995</v>
      </c>
      <c r="J15" s="29">
        <v>100</v>
      </c>
      <c r="K15" s="29">
        <v>65.977144314041553</v>
      </c>
      <c r="L15" s="172">
        <v>34.022855685958433</v>
      </c>
    </row>
    <row r="16" spans="1:269" s="59" customFormat="1">
      <c r="B16" s="127"/>
      <c r="C16" s="127"/>
      <c r="D16" s="127"/>
      <c r="E16" s="127"/>
      <c r="F16" s="127"/>
      <c r="G16" s="127"/>
      <c r="H16" s="127"/>
      <c r="I16" s="127"/>
      <c r="J16" s="58"/>
      <c r="K16" s="58"/>
      <c r="L16" s="77"/>
    </row>
    <row r="17" spans="1:7">
      <c r="A17" s="352" t="s">
        <v>113</v>
      </c>
      <c r="B17" s="352"/>
      <c r="C17" s="352"/>
      <c r="D17" s="352"/>
      <c r="E17" s="352"/>
      <c r="F17" s="352"/>
      <c r="G17" s="352"/>
    </row>
    <row r="18" spans="1:7">
      <c r="A18" s="265" t="s">
        <v>61</v>
      </c>
      <c r="B18" s="76"/>
      <c r="C18" s="76"/>
      <c r="D18" s="76"/>
      <c r="E18" s="76"/>
      <c r="F18" s="76"/>
      <c r="G18" s="76"/>
    </row>
  </sheetData>
  <mergeCells count="3">
    <mergeCell ref="J5:L5"/>
    <mergeCell ref="D5:I5"/>
    <mergeCell ref="A17:G17"/>
  </mergeCells>
  <pageMargins left="0.45" right="0.17" top="0.984251969" bottom="0.984251969" header="0.5" footer="0.5"/>
  <pageSetup paperSize="9"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V51"/>
  <sheetViews>
    <sheetView showGridLines="0" zoomScale="80" zoomScaleNormal="80" zoomScaleSheetLayoutView="100" workbookViewId="0">
      <selection sqref="A1:R33"/>
    </sheetView>
  </sheetViews>
  <sheetFormatPr defaultColWidth="11.42578125" defaultRowHeight="13.15"/>
  <cols>
    <col min="1" max="1" width="28.42578125" style="7" customWidth="1"/>
    <col min="2" max="2" width="11.42578125" style="7" customWidth="1"/>
    <col min="3" max="4" width="12.85546875" style="7" customWidth="1"/>
    <col min="5" max="5" width="13.5703125" style="7" customWidth="1"/>
    <col min="6" max="6" width="11.42578125" style="7" customWidth="1"/>
    <col min="7" max="7" width="14" style="7" customWidth="1"/>
    <col min="8" max="8" width="13.42578125" style="7" customWidth="1"/>
    <col min="9" max="9" width="13" style="7" customWidth="1"/>
    <col min="10" max="10" width="13.140625" style="7" customWidth="1"/>
    <col min="11" max="12" width="13" style="7" customWidth="1"/>
    <col min="13" max="14" width="11.42578125" style="7"/>
    <col min="15" max="15" width="12.85546875" style="7" customWidth="1"/>
    <col min="16" max="16" width="14.85546875" style="7" customWidth="1"/>
    <col min="17" max="17" width="13.140625" style="7" customWidth="1"/>
    <col min="18" max="16384" width="11.42578125" style="7"/>
  </cols>
  <sheetData>
    <row r="1" spans="1:28">
      <c r="A1" s="332" t="s">
        <v>114</v>
      </c>
    </row>
    <row r="2" spans="1:28" ht="17.45">
      <c r="A2" s="24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15.6">
      <c r="A3" s="5" t="s">
        <v>116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82"/>
      <c r="P3" s="82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75" customHeight="1">
      <c r="A5" s="152" t="s">
        <v>117</v>
      </c>
      <c r="B5" s="153" t="s">
        <v>33</v>
      </c>
      <c r="C5" s="154" t="s">
        <v>118</v>
      </c>
      <c r="D5" s="154" t="s">
        <v>44</v>
      </c>
      <c r="E5" s="154" t="s">
        <v>119</v>
      </c>
      <c r="F5" s="154" t="s">
        <v>90</v>
      </c>
      <c r="G5" s="154" t="s">
        <v>120</v>
      </c>
      <c r="H5" s="154" t="s">
        <v>121</v>
      </c>
      <c r="I5" s="154" t="s">
        <v>52</v>
      </c>
      <c r="J5" s="154" t="s">
        <v>53</v>
      </c>
      <c r="K5" s="154" t="s">
        <v>80</v>
      </c>
      <c r="L5" s="154" t="s">
        <v>51</v>
      </c>
      <c r="M5" s="154" t="s">
        <v>122</v>
      </c>
      <c r="N5" s="154" t="s">
        <v>123</v>
      </c>
      <c r="O5" s="154" t="s">
        <v>124</v>
      </c>
      <c r="P5" s="155" t="s">
        <v>125</v>
      </c>
      <c r="Q5" s="261" t="s">
        <v>95</v>
      </c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ht="12.75" customHeight="1">
      <c r="A6" s="113" t="s">
        <v>126</v>
      </c>
      <c r="B6" s="295">
        <v>4533</v>
      </c>
      <c r="C6" s="293">
        <v>618</v>
      </c>
      <c r="D6" s="293">
        <v>836</v>
      </c>
      <c r="E6" s="293">
        <v>394</v>
      </c>
      <c r="F6" s="295">
        <v>871</v>
      </c>
      <c r="G6" s="295">
        <v>189</v>
      </c>
      <c r="H6" s="295">
        <v>185</v>
      </c>
      <c r="I6" s="295">
        <v>193</v>
      </c>
      <c r="J6" s="295">
        <v>100</v>
      </c>
      <c r="K6" s="295">
        <v>183</v>
      </c>
      <c r="L6" s="295">
        <v>172</v>
      </c>
      <c r="M6" s="295">
        <v>89</v>
      </c>
      <c r="N6" s="295">
        <v>77</v>
      </c>
      <c r="O6" s="295">
        <v>317</v>
      </c>
      <c r="P6" s="295">
        <v>310</v>
      </c>
      <c r="Q6" s="299" t="s">
        <v>25</v>
      </c>
      <c r="R6" s="202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2.75" customHeight="1">
      <c r="A7" s="113" t="s">
        <v>127</v>
      </c>
      <c r="B7" s="295">
        <v>484</v>
      </c>
      <c r="C7" s="294">
        <v>40</v>
      </c>
      <c r="D7" s="294">
        <v>52</v>
      </c>
      <c r="E7" s="294">
        <v>47</v>
      </c>
      <c r="F7" s="294">
        <v>66</v>
      </c>
      <c r="G7" s="294">
        <v>18</v>
      </c>
      <c r="H7" s="294">
        <v>21</v>
      </c>
      <c r="I7" s="294">
        <v>29</v>
      </c>
      <c r="J7" s="294">
        <v>5</v>
      </c>
      <c r="K7" s="294">
        <v>36</v>
      </c>
      <c r="L7" s="294">
        <v>53</v>
      </c>
      <c r="M7" s="297" t="s">
        <v>25</v>
      </c>
      <c r="N7" s="294">
        <v>6</v>
      </c>
      <c r="O7" s="295">
        <v>38</v>
      </c>
      <c r="P7" s="295">
        <v>73</v>
      </c>
      <c r="Q7" s="299" t="s">
        <v>25</v>
      </c>
      <c r="R7" s="202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ht="12.75" customHeight="1">
      <c r="A8" s="113" t="s">
        <v>128</v>
      </c>
      <c r="B8" s="295">
        <v>194</v>
      </c>
      <c r="C8" s="294" t="s">
        <v>23</v>
      </c>
      <c r="D8" s="294">
        <v>3</v>
      </c>
      <c r="E8" s="294">
        <v>17</v>
      </c>
      <c r="F8" s="294">
        <v>22</v>
      </c>
      <c r="G8" s="294">
        <v>6</v>
      </c>
      <c r="H8" s="294">
        <v>6</v>
      </c>
      <c r="I8" s="294">
        <v>14</v>
      </c>
      <c r="J8" s="294">
        <v>13</v>
      </c>
      <c r="K8" s="294">
        <v>26</v>
      </c>
      <c r="L8" s="294">
        <v>24</v>
      </c>
      <c r="M8" s="294">
        <v>5</v>
      </c>
      <c r="N8" s="297" t="s">
        <v>25</v>
      </c>
      <c r="O8" s="295">
        <v>17</v>
      </c>
      <c r="P8" s="295">
        <v>40</v>
      </c>
      <c r="Q8" s="299" t="s">
        <v>25</v>
      </c>
      <c r="R8" s="202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ht="12.75" customHeight="1">
      <c r="A9" s="113" t="s">
        <v>129</v>
      </c>
      <c r="B9" s="295">
        <v>5101</v>
      </c>
      <c r="C9" s="295">
        <v>392</v>
      </c>
      <c r="D9" s="295">
        <v>450</v>
      </c>
      <c r="E9" s="294">
        <v>409</v>
      </c>
      <c r="F9" s="295">
        <v>875</v>
      </c>
      <c r="G9" s="295">
        <v>188</v>
      </c>
      <c r="H9" s="295">
        <v>298</v>
      </c>
      <c r="I9" s="295">
        <v>213</v>
      </c>
      <c r="J9" s="295">
        <v>216</v>
      </c>
      <c r="K9" s="295">
        <v>344</v>
      </c>
      <c r="L9" s="295">
        <v>300</v>
      </c>
      <c r="M9" s="295">
        <v>119</v>
      </c>
      <c r="N9" s="295">
        <v>47</v>
      </c>
      <c r="O9" s="295">
        <v>534</v>
      </c>
      <c r="P9" s="295">
        <v>716</v>
      </c>
      <c r="Q9" s="299" t="s">
        <v>25</v>
      </c>
      <c r="R9" s="202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ht="12.75" customHeight="1">
      <c r="A10" s="113" t="s">
        <v>130</v>
      </c>
      <c r="B10" s="295">
        <v>181</v>
      </c>
      <c r="C10" s="295">
        <v>21</v>
      </c>
      <c r="D10" s="294">
        <v>22</v>
      </c>
      <c r="E10" s="295">
        <v>7</v>
      </c>
      <c r="F10" s="295">
        <v>29</v>
      </c>
      <c r="G10" s="295">
        <v>7</v>
      </c>
      <c r="H10" s="295">
        <v>15</v>
      </c>
      <c r="I10" s="295">
        <v>18</v>
      </c>
      <c r="J10" s="295">
        <v>8</v>
      </c>
      <c r="K10" s="294">
        <v>14</v>
      </c>
      <c r="L10" s="295">
        <v>8</v>
      </c>
      <c r="M10" s="297" t="s">
        <v>25</v>
      </c>
      <c r="N10" s="294" t="s">
        <v>23</v>
      </c>
      <c r="O10" s="295">
        <v>4</v>
      </c>
      <c r="P10" s="295">
        <v>27</v>
      </c>
      <c r="Q10" s="299" t="s">
        <v>25</v>
      </c>
      <c r="R10" s="202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ht="12.75" customHeight="1">
      <c r="A11" s="113" t="s">
        <v>131</v>
      </c>
      <c r="B11" s="295">
        <v>1019</v>
      </c>
      <c r="C11" s="295">
        <v>24</v>
      </c>
      <c r="D11" s="295">
        <v>89</v>
      </c>
      <c r="E11" s="295">
        <v>85</v>
      </c>
      <c r="F11" s="295">
        <v>93</v>
      </c>
      <c r="G11" s="295">
        <v>9</v>
      </c>
      <c r="H11" s="295">
        <v>30</v>
      </c>
      <c r="I11" s="295">
        <v>56</v>
      </c>
      <c r="J11" s="295">
        <v>55</v>
      </c>
      <c r="K11" s="295">
        <v>103</v>
      </c>
      <c r="L11" s="295">
        <v>126</v>
      </c>
      <c r="M11" s="295">
        <v>10</v>
      </c>
      <c r="N11" s="297" t="s">
        <v>25</v>
      </c>
      <c r="O11" s="295">
        <v>127</v>
      </c>
      <c r="P11" s="295">
        <v>212</v>
      </c>
      <c r="Q11" s="299" t="s">
        <v>25</v>
      </c>
      <c r="R11" s="202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ht="12.75" customHeight="1">
      <c r="A12" s="113" t="s">
        <v>132</v>
      </c>
      <c r="B12" s="295">
        <v>4297</v>
      </c>
      <c r="C12" s="295">
        <v>136</v>
      </c>
      <c r="D12" s="295">
        <v>188</v>
      </c>
      <c r="E12" s="295">
        <v>389</v>
      </c>
      <c r="F12" s="295">
        <v>575</v>
      </c>
      <c r="G12" s="295">
        <v>56</v>
      </c>
      <c r="H12" s="295">
        <v>156</v>
      </c>
      <c r="I12" s="295">
        <v>184</v>
      </c>
      <c r="J12" s="295">
        <v>232</v>
      </c>
      <c r="K12" s="295">
        <v>354</v>
      </c>
      <c r="L12" s="295">
        <v>342</v>
      </c>
      <c r="M12" s="295">
        <v>46</v>
      </c>
      <c r="N12" s="295">
        <v>7</v>
      </c>
      <c r="O12" s="295">
        <v>753</v>
      </c>
      <c r="P12" s="295">
        <v>877</v>
      </c>
      <c r="Q12" s="300" t="s">
        <v>25</v>
      </c>
      <c r="R12" s="202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ht="12.75" customHeight="1">
      <c r="A13" s="29" t="s">
        <v>133</v>
      </c>
      <c r="B13" s="304">
        <f t="shared" ref="B13:B21" si="0">SUM(C13:Q13)</f>
        <v>15806</v>
      </c>
      <c r="C13" s="296">
        <f>SUM(C6:C12)</f>
        <v>1231</v>
      </c>
      <c r="D13" s="296">
        <f t="shared" ref="D13:Q13" si="1">SUM(D6:D12)</f>
        <v>1640</v>
      </c>
      <c r="E13" s="296">
        <f t="shared" si="1"/>
        <v>1348</v>
      </c>
      <c r="F13" s="296">
        <f t="shared" si="1"/>
        <v>2531</v>
      </c>
      <c r="G13" s="296">
        <f t="shared" si="1"/>
        <v>473</v>
      </c>
      <c r="H13" s="296">
        <f t="shared" si="1"/>
        <v>711</v>
      </c>
      <c r="I13" s="296">
        <f t="shared" si="1"/>
        <v>707</v>
      </c>
      <c r="J13" s="296">
        <f t="shared" si="1"/>
        <v>629</v>
      </c>
      <c r="K13" s="296">
        <f t="shared" si="1"/>
        <v>1060</v>
      </c>
      <c r="L13" s="296">
        <f t="shared" si="1"/>
        <v>1025</v>
      </c>
      <c r="M13" s="296">
        <f t="shared" si="1"/>
        <v>269</v>
      </c>
      <c r="N13" s="296">
        <f t="shared" si="1"/>
        <v>137</v>
      </c>
      <c r="O13" s="296">
        <f t="shared" si="1"/>
        <v>1790</v>
      </c>
      <c r="P13" s="296">
        <f t="shared" si="1"/>
        <v>2255</v>
      </c>
      <c r="Q13" s="301">
        <f t="shared" si="1"/>
        <v>0</v>
      </c>
      <c r="R13" s="202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2.75" customHeight="1">
      <c r="A14" s="113" t="s">
        <v>134</v>
      </c>
      <c r="B14" s="295">
        <v>1955</v>
      </c>
      <c r="C14" s="295">
        <v>243</v>
      </c>
      <c r="D14" s="295">
        <v>570</v>
      </c>
      <c r="E14" s="295">
        <v>140</v>
      </c>
      <c r="F14" s="295">
        <v>378</v>
      </c>
      <c r="G14" s="295">
        <v>88</v>
      </c>
      <c r="H14" s="295">
        <v>70</v>
      </c>
      <c r="I14" s="295">
        <v>37</v>
      </c>
      <c r="J14" s="295">
        <v>10</v>
      </c>
      <c r="K14" s="295">
        <v>22</v>
      </c>
      <c r="L14" s="295">
        <v>13</v>
      </c>
      <c r="M14" s="295">
        <v>44</v>
      </c>
      <c r="N14" s="295">
        <v>35</v>
      </c>
      <c r="O14" s="295">
        <v>46</v>
      </c>
      <c r="P14" s="295">
        <v>43</v>
      </c>
      <c r="Q14" s="302">
        <v>216</v>
      </c>
      <c r="R14" s="202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ht="12.75" customHeight="1">
      <c r="A15" s="113" t="s">
        <v>135</v>
      </c>
      <c r="B15" s="295">
        <v>3177</v>
      </c>
      <c r="C15" s="295">
        <v>258</v>
      </c>
      <c r="D15" s="295">
        <v>497</v>
      </c>
      <c r="E15" s="295">
        <v>183</v>
      </c>
      <c r="F15" s="295">
        <v>395</v>
      </c>
      <c r="G15" s="295">
        <v>122</v>
      </c>
      <c r="H15" s="295">
        <v>61</v>
      </c>
      <c r="I15" s="295">
        <v>15</v>
      </c>
      <c r="J15" s="295">
        <v>35</v>
      </c>
      <c r="K15" s="295">
        <v>176</v>
      </c>
      <c r="L15" s="295">
        <v>36</v>
      </c>
      <c r="M15" s="295">
        <v>4</v>
      </c>
      <c r="N15" s="295">
        <v>6</v>
      </c>
      <c r="O15" s="295">
        <v>77</v>
      </c>
      <c r="P15" s="295">
        <v>130</v>
      </c>
      <c r="Q15" s="302">
        <v>1185</v>
      </c>
      <c r="R15" s="202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ht="12.75" customHeight="1">
      <c r="A16" s="113" t="s">
        <v>136</v>
      </c>
      <c r="B16" s="295">
        <v>2309</v>
      </c>
      <c r="C16" s="294" t="s">
        <v>25</v>
      </c>
      <c r="D16" s="297" t="s">
        <v>25</v>
      </c>
      <c r="E16" s="297" t="s">
        <v>25</v>
      </c>
      <c r="F16" s="297" t="s">
        <v>25</v>
      </c>
      <c r="G16" s="297" t="s">
        <v>25</v>
      </c>
      <c r="H16" s="297" t="s">
        <v>25</v>
      </c>
      <c r="I16" s="297" t="s">
        <v>25</v>
      </c>
      <c r="J16" s="297" t="s">
        <v>25</v>
      </c>
      <c r="K16" s="297" t="s">
        <v>25</v>
      </c>
      <c r="L16" s="297" t="s">
        <v>25</v>
      </c>
      <c r="M16" s="297" t="s">
        <v>25</v>
      </c>
      <c r="N16" s="297" t="s">
        <v>25</v>
      </c>
      <c r="O16" s="297" t="s">
        <v>25</v>
      </c>
      <c r="P16" s="297" t="s">
        <v>25</v>
      </c>
      <c r="Q16" s="302">
        <v>2308</v>
      </c>
      <c r="R16" s="202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56" ht="12.75" customHeight="1">
      <c r="A17" s="29" t="s">
        <v>137</v>
      </c>
      <c r="B17" s="304">
        <f t="shared" si="0"/>
        <v>7443</v>
      </c>
      <c r="C17" s="296">
        <f>SUM(C14:C16)</f>
        <v>501</v>
      </c>
      <c r="D17" s="296">
        <f t="shared" ref="D17:Q17" si="2">SUM(D14:D16)</f>
        <v>1067</v>
      </c>
      <c r="E17" s="296">
        <f t="shared" si="2"/>
        <v>323</v>
      </c>
      <c r="F17" s="296">
        <f t="shared" si="2"/>
        <v>773</v>
      </c>
      <c r="G17" s="296">
        <f t="shared" si="2"/>
        <v>210</v>
      </c>
      <c r="H17" s="296">
        <f t="shared" si="2"/>
        <v>131</v>
      </c>
      <c r="I17" s="296">
        <f t="shared" si="2"/>
        <v>52</v>
      </c>
      <c r="J17" s="296">
        <f t="shared" si="2"/>
        <v>45</v>
      </c>
      <c r="K17" s="296">
        <f t="shared" si="2"/>
        <v>198</v>
      </c>
      <c r="L17" s="296">
        <f t="shared" si="2"/>
        <v>49</v>
      </c>
      <c r="M17" s="296">
        <f t="shared" si="2"/>
        <v>48</v>
      </c>
      <c r="N17" s="296">
        <f t="shared" si="2"/>
        <v>41</v>
      </c>
      <c r="O17" s="296">
        <f t="shared" si="2"/>
        <v>123</v>
      </c>
      <c r="P17" s="296">
        <f t="shared" si="2"/>
        <v>173</v>
      </c>
      <c r="Q17" s="301">
        <f t="shared" si="2"/>
        <v>3709</v>
      </c>
      <c r="R17" s="202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56" ht="12.75" customHeight="1">
      <c r="A18" s="113" t="s">
        <v>138</v>
      </c>
      <c r="B18" s="295">
        <v>6955</v>
      </c>
      <c r="C18" s="295">
        <v>689</v>
      </c>
      <c r="D18" s="295">
        <v>1199</v>
      </c>
      <c r="E18" s="295">
        <v>584</v>
      </c>
      <c r="F18" s="295">
        <v>1836</v>
      </c>
      <c r="G18" s="295">
        <v>257</v>
      </c>
      <c r="H18" s="295">
        <v>278</v>
      </c>
      <c r="I18" s="295">
        <v>242</v>
      </c>
      <c r="J18" s="295">
        <v>153</v>
      </c>
      <c r="K18" s="295">
        <v>232</v>
      </c>
      <c r="L18" s="295">
        <v>181</v>
      </c>
      <c r="M18" s="295">
        <v>71</v>
      </c>
      <c r="N18" s="295">
        <v>103</v>
      </c>
      <c r="O18" s="295">
        <v>304</v>
      </c>
      <c r="P18" s="295">
        <v>335</v>
      </c>
      <c r="Q18" s="302">
        <v>493</v>
      </c>
      <c r="R18" s="202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56" ht="12.75" customHeight="1">
      <c r="A19" s="113" t="s">
        <v>139</v>
      </c>
      <c r="B19" s="295">
        <v>511</v>
      </c>
      <c r="C19" s="295">
        <v>139</v>
      </c>
      <c r="D19" s="295">
        <v>115</v>
      </c>
      <c r="E19" s="295">
        <v>21</v>
      </c>
      <c r="F19" s="295">
        <v>114</v>
      </c>
      <c r="G19" s="295">
        <v>12</v>
      </c>
      <c r="H19" s="295">
        <v>4</v>
      </c>
      <c r="I19" s="295">
        <v>4</v>
      </c>
      <c r="J19" s="295">
        <v>14</v>
      </c>
      <c r="K19" s="295">
        <v>25</v>
      </c>
      <c r="L19" s="295">
        <v>10</v>
      </c>
      <c r="M19" s="294" t="s">
        <v>23</v>
      </c>
      <c r="N19" s="297"/>
      <c r="O19" s="295">
        <v>12</v>
      </c>
      <c r="P19" s="295">
        <v>9</v>
      </c>
      <c r="Q19" s="302">
        <v>30</v>
      </c>
      <c r="R19" s="202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56" ht="12.75" customHeight="1">
      <c r="A20" s="29" t="s">
        <v>140</v>
      </c>
      <c r="B20" s="304">
        <f t="shared" si="0"/>
        <v>7466</v>
      </c>
      <c r="C20" s="296">
        <f>SUM(C18:C19)</f>
        <v>828</v>
      </c>
      <c r="D20" s="296">
        <f t="shared" ref="D20:Q20" si="3">SUM(D18:D19)</f>
        <v>1314</v>
      </c>
      <c r="E20" s="296">
        <f t="shared" si="3"/>
        <v>605</v>
      </c>
      <c r="F20" s="296">
        <f t="shared" si="3"/>
        <v>1950</v>
      </c>
      <c r="G20" s="296">
        <f t="shared" si="3"/>
        <v>269</v>
      </c>
      <c r="H20" s="296">
        <f t="shared" si="3"/>
        <v>282</v>
      </c>
      <c r="I20" s="296">
        <f t="shared" si="3"/>
        <v>246</v>
      </c>
      <c r="J20" s="296">
        <f t="shared" si="3"/>
        <v>167</v>
      </c>
      <c r="K20" s="296">
        <f t="shared" si="3"/>
        <v>257</v>
      </c>
      <c r="L20" s="296">
        <f t="shared" si="3"/>
        <v>191</v>
      </c>
      <c r="M20" s="296">
        <f t="shared" si="3"/>
        <v>71</v>
      </c>
      <c r="N20" s="296">
        <f t="shared" si="3"/>
        <v>103</v>
      </c>
      <c r="O20" s="296">
        <f t="shared" si="3"/>
        <v>316</v>
      </c>
      <c r="P20" s="296">
        <f t="shared" si="3"/>
        <v>344</v>
      </c>
      <c r="Q20" s="301">
        <f t="shared" si="3"/>
        <v>523</v>
      </c>
      <c r="R20" s="202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56" ht="12.75" customHeight="1">
      <c r="A21" s="29" t="s">
        <v>141</v>
      </c>
      <c r="B21" s="304">
        <f t="shared" si="0"/>
        <v>30715</v>
      </c>
      <c r="C21" s="296">
        <f>SUM(C13,C17,C20)</f>
        <v>2560</v>
      </c>
      <c r="D21" s="296">
        <f t="shared" ref="D21:M21" si="4">SUM(D13,D17,D20)</f>
        <v>4021</v>
      </c>
      <c r="E21" s="296">
        <f t="shared" si="4"/>
        <v>2276</v>
      </c>
      <c r="F21" s="296">
        <f t="shared" si="4"/>
        <v>5254</v>
      </c>
      <c r="G21" s="296">
        <f t="shared" si="4"/>
        <v>952</v>
      </c>
      <c r="H21" s="296">
        <f t="shared" si="4"/>
        <v>1124</v>
      </c>
      <c r="I21" s="296">
        <f t="shared" si="4"/>
        <v>1005</v>
      </c>
      <c r="J21" s="296">
        <f>SUM(J13,J17,J20)</f>
        <v>841</v>
      </c>
      <c r="K21" s="296">
        <f t="shared" ref="K21:L21" si="5">SUM(K13,K17,K20)</f>
        <v>1515</v>
      </c>
      <c r="L21" s="296">
        <f t="shared" si="5"/>
        <v>1265</v>
      </c>
      <c r="M21" s="296">
        <f t="shared" si="4"/>
        <v>388</v>
      </c>
      <c r="N21" s="296">
        <f>SUM(N13,N17,N20)</f>
        <v>281</v>
      </c>
      <c r="O21" s="296">
        <f>SUM(O13,O17,O20)</f>
        <v>2229</v>
      </c>
      <c r="P21" s="296">
        <f>SUM(P13,P17,P20)</f>
        <v>2772</v>
      </c>
      <c r="Q21" s="303">
        <f>SUM(Q13,Q17,Q20)</f>
        <v>4232</v>
      </c>
      <c r="R21" s="202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56">
      <c r="A22" s="203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98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56" ht="12" customHeight="1">
      <c r="A23" s="131" t="s">
        <v>142</v>
      </c>
      <c r="N23" s="204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56">
      <c r="A24" s="131" t="s">
        <v>143</v>
      </c>
      <c r="N24" s="204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56">
      <c r="A25" s="131" t="s">
        <v>144</v>
      </c>
      <c r="N25" s="204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56">
      <c r="A26" s="131" t="s">
        <v>145</v>
      </c>
      <c r="N26" s="204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56" ht="33" customHeight="1">
      <c r="A27" s="352" t="s">
        <v>146</v>
      </c>
      <c r="B27" s="352"/>
      <c r="C27" s="352"/>
      <c r="D27" s="352"/>
      <c r="E27" s="352"/>
      <c r="F27" s="352"/>
      <c r="G27" s="352"/>
      <c r="H27" s="352"/>
      <c r="N27" s="204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56">
      <c r="A28" s="361" t="s">
        <v>147</v>
      </c>
      <c r="B28" s="361"/>
      <c r="C28" s="361"/>
      <c r="D28" s="361"/>
      <c r="E28" s="361"/>
      <c r="F28" s="361"/>
      <c r="G28" s="361"/>
      <c r="H28" s="361"/>
      <c r="I28" s="361"/>
      <c r="J28" s="361"/>
      <c r="N28" s="204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56">
      <c r="A29" s="258" t="s">
        <v>148</v>
      </c>
      <c r="B29"/>
      <c r="C29"/>
      <c r="D29"/>
      <c r="E29"/>
      <c r="F29"/>
      <c r="G29"/>
      <c r="H29"/>
      <c r="I29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56">
      <c r="A30" s="131" t="s">
        <v>149</v>
      </c>
      <c r="B30"/>
      <c r="C30"/>
      <c r="D30"/>
      <c r="E30"/>
      <c r="F30"/>
      <c r="G30"/>
      <c r="H30"/>
      <c r="I30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56">
      <c r="A31" s="265" t="s">
        <v>150</v>
      </c>
      <c r="B31" s="2"/>
      <c r="C31" s="43"/>
      <c r="D31" s="2"/>
      <c r="E31" s="2"/>
      <c r="F31" s="2"/>
      <c r="G31" s="2"/>
      <c r="H31" s="42"/>
      <c r="I31" s="2"/>
      <c r="J31" s="43"/>
      <c r="K31" s="2"/>
      <c r="L31" s="2"/>
      <c r="M31" s="2"/>
      <c r="N31" s="2"/>
      <c r="O31" s="2"/>
      <c r="P31" s="2"/>
      <c r="Q31" s="42"/>
      <c r="R31" s="2"/>
      <c r="S31" s="43"/>
      <c r="T31" s="2"/>
      <c r="U31" s="2"/>
      <c r="V31" s="2"/>
      <c r="W31" s="2"/>
      <c r="X31" s="2"/>
      <c r="Y31" s="42"/>
      <c r="Z31" s="2"/>
      <c r="AA31" s="43"/>
      <c r="AB31" s="2"/>
      <c r="AC31" s="2"/>
      <c r="AD31" s="2"/>
      <c r="AE31" s="2"/>
      <c r="AF31" s="2"/>
      <c r="AG31" s="42"/>
      <c r="AH31" s="2"/>
      <c r="AI31" s="43"/>
      <c r="AJ31" s="2"/>
      <c r="AK31" s="2"/>
      <c r="AL31" s="2"/>
      <c r="AM31" s="2"/>
      <c r="AN31" s="2"/>
      <c r="AO31" s="42"/>
      <c r="AP31" s="2"/>
      <c r="AQ31" s="43"/>
      <c r="AR31" s="2"/>
      <c r="AS31" s="2"/>
      <c r="AT31" s="2"/>
      <c r="AU31" s="2"/>
      <c r="AV31" s="2"/>
      <c r="AW31" s="42"/>
      <c r="AX31" s="2"/>
      <c r="AY31" s="43"/>
      <c r="AZ31" s="2"/>
      <c r="BA31" s="2"/>
      <c r="BB31" s="2"/>
      <c r="BC31" s="2"/>
      <c r="BD31" s="2"/>
      <c r="BE31" s="42"/>
      <c r="BF31" s="2"/>
      <c r="BG31" s="43"/>
      <c r="BH31" s="2"/>
      <c r="BI31" s="2"/>
      <c r="BJ31" s="2"/>
      <c r="BK31" s="2"/>
      <c r="BL31" s="2"/>
      <c r="BM31" s="42"/>
      <c r="BN31" s="2"/>
      <c r="BO31" s="43"/>
      <c r="BP31" s="2"/>
      <c r="BQ31" s="2"/>
      <c r="BR31" s="2"/>
      <c r="BS31" s="2"/>
      <c r="BT31" s="2"/>
      <c r="BU31" s="42"/>
      <c r="BV31" s="2"/>
      <c r="BW31" s="43"/>
      <c r="BX31" s="2"/>
      <c r="BY31" s="2"/>
      <c r="BZ31" s="2"/>
      <c r="CA31" s="2"/>
      <c r="CB31" s="2"/>
      <c r="CC31" s="42"/>
      <c r="CD31" s="2"/>
      <c r="CE31" s="43"/>
      <c r="CF31" s="2"/>
      <c r="CG31" s="2"/>
      <c r="CH31" s="2"/>
      <c r="CI31" s="2"/>
      <c r="CJ31" s="2"/>
      <c r="CK31" s="42"/>
      <c r="CL31" s="2"/>
      <c r="CM31" s="43"/>
      <c r="CN31" s="2"/>
      <c r="CO31" s="2"/>
      <c r="CP31" s="2"/>
      <c r="CQ31" s="2"/>
      <c r="CR31" s="2"/>
      <c r="CS31" s="42"/>
      <c r="CT31" s="2"/>
      <c r="CU31" s="43"/>
      <c r="CV31" s="2"/>
      <c r="CW31" s="2"/>
      <c r="CX31" s="2"/>
      <c r="CY31" s="2"/>
      <c r="CZ31" s="2"/>
      <c r="DA31" s="42"/>
      <c r="DB31" s="2"/>
      <c r="DC31" s="43"/>
      <c r="DD31" s="2"/>
      <c r="DE31" s="2"/>
      <c r="DF31" s="2"/>
      <c r="DG31" s="2"/>
      <c r="DH31" s="2"/>
      <c r="DI31" s="42"/>
      <c r="DJ31" s="2"/>
      <c r="DK31" s="43"/>
      <c r="DL31" s="2"/>
      <c r="DM31" s="2"/>
      <c r="DN31" s="2"/>
      <c r="DO31" s="2"/>
      <c r="DP31" s="2"/>
      <c r="DQ31" s="42"/>
      <c r="DR31" s="2"/>
      <c r="DS31" s="43"/>
      <c r="DT31" s="2"/>
      <c r="DU31" s="2"/>
      <c r="DV31" s="2"/>
      <c r="DW31" s="2"/>
      <c r="DX31" s="2"/>
      <c r="DY31" s="42"/>
      <c r="DZ31" s="2"/>
      <c r="EA31" s="43"/>
      <c r="EB31" s="2"/>
      <c r="EC31" s="2"/>
      <c r="ED31" s="2"/>
      <c r="EE31" s="2"/>
      <c r="EF31" s="2"/>
      <c r="EG31" s="42"/>
      <c r="EH31" s="2"/>
      <c r="EI31" s="43"/>
      <c r="EJ31" s="2"/>
      <c r="EK31" s="2"/>
      <c r="EL31" s="2"/>
      <c r="EM31" s="2"/>
      <c r="EN31" s="2"/>
      <c r="EO31" s="42"/>
      <c r="EP31" s="2"/>
      <c r="EQ31" s="43"/>
      <c r="ER31" s="2"/>
      <c r="ES31" s="2"/>
      <c r="ET31" s="2"/>
      <c r="EU31" s="2"/>
      <c r="EV31" s="2"/>
      <c r="EW31" s="42"/>
      <c r="EX31" s="2"/>
      <c r="EY31" s="43"/>
      <c r="EZ31" s="2"/>
      <c r="FA31" s="2"/>
      <c r="FB31" s="2"/>
      <c r="FC31" s="2"/>
      <c r="FD31" s="2"/>
      <c r="FE31" s="42"/>
      <c r="FF31" s="2"/>
      <c r="FG31" s="43"/>
      <c r="FH31" s="2"/>
      <c r="FI31" s="2"/>
      <c r="FJ31" s="2"/>
      <c r="FK31" s="2"/>
      <c r="FL31" s="2"/>
      <c r="FM31" s="42"/>
      <c r="FN31" s="2"/>
      <c r="FO31" s="43"/>
      <c r="FP31" s="2"/>
      <c r="FQ31" s="2"/>
      <c r="FR31" s="2"/>
      <c r="FS31" s="2"/>
      <c r="FT31" s="2"/>
      <c r="FU31" s="42"/>
      <c r="FV31" s="2"/>
      <c r="FW31" s="43"/>
      <c r="FX31" s="2"/>
      <c r="FY31" s="2"/>
      <c r="FZ31" s="2"/>
      <c r="GA31" s="2"/>
      <c r="GB31" s="2"/>
      <c r="GC31" s="42"/>
      <c r="GD31" s="2"/>
      <c r="GE31" s="43"/>
      <c r="GF31" s="2"/>
      <c r="GG31" s="2"/>
      <c r="GH31" s="2"/>
      <c r="GI31" s="2"/>
      <c r="GJ31" s="2"/>
      <c r="GK31" s="42"/>
      <c r="GL31" s="2"/>
      <c r="GM31" s="43"/>
      <c r="GN31" s="2"/>
      <c r="GO31" s="2"/>
      <c r="GP31" s="2"/>
      <c r="GQ31" s="2"/>
      <c r="GR31" s="2"/>
      <c r="GS31" s="42"/>
      <c r="GT31" s="2"/>
      <c r="GU31" s="43"/>
      <c r="GV31" s="2"/>
      <c r="GW31" s="2"/>
      <c r="GX31" s="2"/>
      <c r="GY31" s="2"/>
      <c r="GZ31" s="2"/>
      <c r="HA31" s="42"/>
      <c r="HB31" s="2"/>
      <c r="HC31" s="43"/>
      <c r="HD31" s="2"/>
      <c r="HE31" s="2"/>
      <c r="HF31" s="2"/>
      <c r="HG31" s="2"/>
      <c r="HH31" s="2"/>
      <c r="HI31" s="42"/>
      <c r="HJ31" s="2"/>
      <c r="HK31" s="43"/>
      <c r="HL31" s="2"/>
      <c r="HM31" s="2"/>
      <c r="HN31" s="2"/>
      <c r="HO31" s="2"/>
      <c r="HP31" s="2"/>
      <c r="HQ31" s="42"/>
      <c r="HR31" s="2"/>
      <c r="HS31" s="43"/>
      <c r="HT31" s="2"/>
      <c r="HU31" s="2"/>
      <c r="HV31" s="2"/>
      <c r="HW31" s="2"/>
      <c r="HX31" s="2"/>
      <c r="HY31" s="42"/>
      <c r="HZ31" s="2"/>
      <c r="IA31" s="43"/>
      <c r="IB31" s="2"/>
      <c r="IC31" s="2"/>
      <c r="ID31" s="2"/>
      <c r="IE31" s="2"/>
      <c r="IF31" s="2"/>
      <c r="IG31" s="42"/>
      <c r="IH31" s="2"/>
      <c r="II31" s="43"/>
      <c r="IJ31" s="2"/>
      <c r="IK31" s="2"/>
      <c r="IL31" s="2"/>
      <c r="IM31" s="2"/>
      <c r="IN31" s="2"/>
      <c r="IO31" s="42"/>
      <c r="IP31" s="2"/>
      <c r="IQ31" s="43"/>
      <c r="IR31" s="2"/>
      <c r="IS31" s="2"/>
      <c r="IT31" s="2"/>
      <c r="IU31" s="2"/>
      <c r="IV31" s="2"/>
    </row>
    <row r="32" spans="1:256">
      <c r="A32"/>
      <c r="B32" s="2"/>
      <c r="C32" s="2"/>
      <c r="D32" s="2"/>
      <c r="E32" s="2"/>
      <c r="F32" s="2"/>
      <c r="G32" s="2"/>
      <c r="H32" s="42"/>
      <c r="I32" s="2"/>
      <c r="J32" s="2"/>
      <c r="K32" s="2"/>
      <c r="L32" s="2"/>
      <c r="M32" s="2"/>
      <c r="N32" s="2"/>
      <c r="O32" s="2"/>
      <c r="P32" s="2"/>
      <c r="Q32" s="42"/>
      <c r="R32" s="2"/>
      <c r="S32" s="2"/>
      <c r="T32" s="2"/>
      <c r="U32" s="2"/>
      <c r="V32" s="2"/>
      <c r="W32" s="2"/>
      <c r="X32" s="2"/>
      <c r="Y32" s="42"/>
      <c r="Z32" s="2"/>
      <c r="AA32" s="2"/>
      <c r="AB32" s="2"/>
      <c r="AC32" s="2"/>
      <c r="AD32" s="2"/>
      <c r="AE32" s="2"/>
      <c r="AF32" s="2"/>
      <c r="AG32" s="42"/>
      <c r="AH32" s="2"/>
      <c r="AI32" s="2"/>
      <c r="AJ32" s="2"/>
      <c r="AK32" s="2"/>
      <c r="AL32" s="2"/>
      <c r="AM32" s="2"/>
      <c r="AN32" s="2"/>
      <c r="AO32" s="42"/>
      <c r="AP32" s="2"/>
      <c r="AQ32" s="2"/>
      <c r="AR32" s="2"/>
      <c r="AS32" s="2"/>
      <c r="AT32" s="2"/>
      <c r="AU32" s="2"/>
      <c r="AV32" s="2"/>
      <c r="AW32" s="42"/>
      <c r="AX32" s="2"/>
      <c r="AY32" s="2"/>
      <c r="AZ32" s="2"/>
      <c r="BA32" s="2"/>
      <c r="BB32" s="2"/>
      <c r="BC32" s="2"/>
      <c r="BD32" s="2"/>
      <c r="BE32" s="42"/>
      <c r="BF32" s="2"/>
      <c r="BG32" s="2"/>
      <c r="BH32" s="2"/>
      <c r="BI32" s="2"/>
      <c r="BJ32" s="2"/>
      <c r="BK32" s="2"/>
      <c r="BL32" s="2"/>
      <c r="BM32" s="42"/>
      <c r="BN32" s="2"/>
      <c r="BO32" s="2"/>
      <c r="BP32" s="2"/>
      <c r="BQ32" s="2"/>
      <c r="BR32" s="2"/>
      <c r="BS32" s="2"/>
      <c r="BT32" s="2"/>
      <c r="BU32" s="42"/>
      <c r="BV32" s="2"/>
      <c r="BW32" s="2"/>
      <c r="BX32" s="2"/>
      <c r="BY32" s="2"/>
      <c r="BZ32" s="2"/>
      <c r="CA32" s="2"/>
      <c r="CB32" s="2"/>
      <c r="CC32" s="42"/>
      <c r="CD32" s="2"/>
      <c r="CE32" s="2"/>
      <c r="CF32" s="2"/>
      <c r="CG32" s="2"/>
      <c r="CH32" s="2"/>
      <c r="CI32" s="2"/>
      <c r="CJ32" s="2"/>
      <c r="CK32" s="42"/>
      <c r="CL32" s="2"/>
      <c r="CM32" s="2"/>
      <c r="CN32" s="2"/>
      <c r="CO32" s="2"/>
      <c r="CP32" s="2"/>
      <c r="CQ32" s="2"/>
      <c r="CR32" s="2"/>
      <c r="CS32" s="42"/>
      <c r="CT32" s="2"/>
      <c r="CU32" s="2"/>
      <c r="CV32" s="2"/>
      <c r="CW32" s="2"/>
      <c r="CX32" s="2"/>
      <c r="CY32" s="2"/>
      <c r="CZ32" s="2"/>
      <c r="DA32" s="42"/>
      <c r="DB32" s="2"/>
      <c r="DC32" s="2"/>
      <c r="DD32" s="2"/>
      <c r="DE32" s="2"/>
      <c r="DF32" s="2"/>
      <c r="DG32" s="2"/>
      <c r="DH32" s="2"/>
      <c r="DI32" s="42"/>
      <c r="DJ32" s="2"/>
      <c r="DK32" s="2"/>
      <c r="DL32" s="2"/>
      <c r="DM32" s="2"/>
      <c r="DN32" s="2"/>
      <c r="DO32" s="2"/>
      <c r="DP32" s="2"/>
      <c r="DQ32" s="42"/>
      <c r="DR32" s="2"/>
      <c r="DS32" s="2"/>
      <c r="DT32" s="2"/>
      <c r="DU32" s="2"/>
      <c r="DV32" s="2"/>
      <c r="DW32" s="2"/>
      <c r="DX32" s="2"/>
      <c r="DY32" s="42"/>
      <c r="DZ32" s="2"/>
      <c r="EA32" s="2"/>
      <c r="EB32" s="2"/>
      <c r="EC32" s="2"/>
      <c r="ED32" s="2"/>
      <c r="EE32" s="2"/>
      <c r="EF32" s="2"/>
      <c r="EG32" s="42"/>
      <c r="EH32" s="2"/>
      <c r="EI32" s="2"/>
      <c r="EJ32" s="2"/>
      <c r="EK32" s="2"/>
      <c r="EL32" s="2"/>
      <c r="EM32" s="2"/>
      <c r="EN32" s="2"/>
      <c r="EO32" s="42"/>
      <c r="EP32" s="2"/>
      <c r="EQ32" s="2"/>
      <c r="ER32" s="2"/>
      <c r="ES32" s="2"/>
      <c r="ET32" s="2"/>
      <c r="EU32" s="2"/>
      <c r="EV32" s="2"/>
      <c r="EW32" s="42"/>
      <c r="EX32" s="2"/>
      <c r="EY32" s="2"/>
      <c r="EZ32" s="2"/>
      <c r="FA32" s="2"/>
      <c r="FB32" s="2"/>
      <c r="FC32" s="2"/>
      <c r="FD32" s="2"/>
      <c r="FE32" s="42"/>
      <c r="FF32" s="2"/>
      <c r="FG32" s="2"/>
      <c r="FH32" s="2"/>
      <c r="FI32" s="2"/>
      <c r="FJ32" s="2"/>
      <c r="FK32" s="2"/>
      <c r="FL32" s="2"/>
      <c r="FM32" s="42"/>
      <c r="FN32" s="2"/>
      <c r="FO32" s="2"/>
      <c r="FP32" s="2"/>
      <c r="FQ32" s="2"/>
      <c r="FR32" s="2"/>
      <c r="FS32" s="2"/>
      <c r="FT32" s="2"/>
      <c r="FU32" s="42"/>
      <c r="FV32" s="2"/>
      <c r="FW32" s="2"/>
      <c r="FX32" s="2"/>
      <c r="FY32" s="2"/>
      <c r="FZ32" s="2"/>
      <c r="GA32" s="2"/>
      <c r="GB32" s="2"/>
      <c r="GC32" s="42"/>
      <c r="GD32" s="2"/>
      <c r="GE32" s="2"/>
      <c r="GF32" s="2"/>
      <c r="GG32" s="2"/>
      <c r="GH32" s="2"/>
      <c r="GI32" s="2"/>
      <c r="GJ32" s="2"/>
      <c r="GK32" s="42"/>
      <c r="GL32" s="2"/>
      <c r="GM32" s="2"/>
      <c r="GN32" s="2"/>
      <c r="GO32" s="2"/>
      <c r="GP32" s="2"/>
      <c r="GQ32" s="2"/>
      <c r="GR32" s="2"/>
      <c r="GS32" s="42"/>
      <c r="GT32" s="2"/>
      <c r="GU32" s="2"/>
      <c r="GV32" s="2"/>
      <c r="GW32" s="2"/>
      <c r="GX32" s="2"/>
      <c r="GY32" s="2"/>
      <c r="GZ32" s="2"/>
      <c r="HA32" s="42"/>
      <c r="HB32" s="2"/>
      <c r="HC32" s="2"/>
      <c r="HD32" s="2"/>
      <c r="HE32" s="2"/>
      <c r="HF32" s="2"/>
      <c r="HG32" s="2"/>
      <c r="HH32" s="2"/>
      <c r="HI32" s="42"/>
      <c r="HJ32" s="2"/>
      <c r="HK32" s="2"/>
      <c r="HL32" s="2"/>
      <c r="HM32" s="2"/>
      <c r="HN32" s="2"/>
      <c r="HO32" s="2"/>
      <c r="HP32" s="2"/>
      <c r="HQ32" s="42"/>
      <c r="HR32" s="2"/>
      <c r="HS32" s="2"/>
      <c r="HT32" s="2"/>
      <c r="HU32" s="2"/>
      <c r="HV32" s="2"/>
      <c r="HW32" s="2"/>
      <c r="HX32" s="2"/>
      <c r="HY32" s="42"/>
      <c r="HZ32" s="2"/>
      <c r="IA32" s="2"/>
      <c r="IB32" s="2"/>
      <c r="IC32" s="2"/>
      <c r="ID32" s="2"/>
      <c r="IE32" s="2"/>
      <c r="IF32" s="2"/>
      <c r="IG32" s="42"/>
      <c r="IH32" s="2"/>
      <c r="II32" s="2"/>
      <c r="IJ32" s="2"/>
      <c r="IK32" s="2"/>
      <c r="IL32" s="2"/>
      <c r="IM32" s="2"/>
      <c r="IN32" s="2"/>
      <c r="IO32" s="42"/>
      <c r="IP32" s="2"/>
      <c r="IQ32" s="2"/>
      <c r="IR32" s="2"/>
      <c r="IS32" s="2"/>
      <c r="IT32" s="2"/>
      <c r="IU32" s="2"/>
      <c r="IV32" s="2"/>
    </row>
    <row r="33" spans="1: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>
      <c r="A35" s="27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</sheetData>
  <mergeCells count="2">
    <mergeCell ref="A27:H27"/>
    <mergeCell ref="A28:J28"/>
  </mergeCells>
  <pageMargins left="0.61" right="0.53" top="0.984251969" bottom="0.984251969" header="0.5" footer="0.5"/>
  <pageSetup paperSize="9" scale="54" orientation="landscape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4" ma:contentTypeDescription="Opprett et nytt dokument." ma:contentTypeScope="" ma:versionID="91e9194edf1a953ff6a7336c2b72dfe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48d73242c3bee503e1d10c27da9a86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4286C9-CDE2-4781-9726-B1610FE223A0}"/>
</file>

<file path=customXml/itemProps2.xml><?xml version="1.0" encoding="utf-8"?>
<ds:datastoreItem xmlns:ds="http://schemas.openxmlformats.org/officeDocument/2006/customXml" ds:itemID="{F73857B7-CEE9-4301-A475-6CCCF3D1A07C}"/>
</file>

<file path=customXml/itemProps3.xml><?xml version="1.0" encoding="utf-8"?>
<ds:datastoreItem xmlns:ds="http://schemas.openxmlformats.org/officeDocument/2006/customXml" ds:itemID="{1D3A085E-9AF6-425D-8850-648F6EB7CD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PDC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Aleksander Njøs</cp:lastModifiedBy>
  <cp:revision/>
  <dcterms:created xsi:type="dcterms:W3CDTF">2000-06-27T11:17:16Z</dcterms:created>
  <dcterms:modified xsi:type="dcterms:W3CDTF">2023-06-27T12:39:23Z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c57cc846-0bc0-43b9-8353-a5d3a5c07e06_Enabled">
    <vt:lpwstr>true</vt:lpwstr>
  </property>
  <property fmtid="{D5CDD505-2E9C-101B-9397-08002B2CF9AE}" pid="5" name="MSIP_Label_c57cc846-0bc0-43b9-8353-a5d3a5c07e06_SetDate">
    <vt:lpwstr>2023-06-13T13:22:22Z</vt:lpwstr>
  </property>
  <property fmtid="{D5CDD505-2E9C-101B-9397-08002B2CF9AE}" pid="6" name="MSIP_Label_c57cc846-0bc0-43b9-8353-a5d3a5c07e06_Method">
    <vt:lpwstr>Privileged</vt:lpwstr>
  </property>
  <property fmtid="{D5CDD505-2E9C-101B-9397-08002B2CF9AE}" pid="7" name="MSIP_Label_c57cc846-0bc0-43b9-8353-a5d3a5c07e06_Name">
    <vt:lpwstr>c57cc846-0bc0-43b9-8353-a5d3a5c07e06</vt:lpwstr>
  </property>
  <property fmtid="{D5CDD505-2E9C-101B-9397-08002B2CF9AE}" pid="8" name="MSIP_Label_c57cc846-0bc0-43b9-8353-a5d3a5c07e06_SiteId">
    <vt:lpwstr>a9b13882-99a6-4b28-9368-b64c69bf0256</vt:lpwstr>
  </property>
  <property fmtid="{D5CDD505-2E9C-101B-9397-08002B2CF9AE}" pid="9" name="MSIP_Label_c57cc846-0bc0-43b9-8353-a5d3a5c07e06_ActionId">
    <vt:lpwstr>bb0085ce-b212-4b64-a85d-0bbd06df2ac9</vt:lpwstr>
  </property>
  <property fmtid="{D5CDD505-2E9C-101B-9397-08002B2CF9AE}" pid="10" name="MSIP_Label_c57cc846-0bc0-43b9-8353-a5d3a5c07e06_ContentBits">
    <vt:lpwstr>0</vt:lpwstr>
  </property>
</Properties>
</file>