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1071" documentId="8_{7ECF1365-29B0-4CD7-97EF-4AD7B8799145}" xr6:coauthVersionLast="47" xr6:coauthVersionMax="47" xr10:uidLastSave="{2A1A7514-78C4-4132-8B8F-48E0A62D8EBB}"/>
  <bookViews>
    <workbookView xWindow="1695" yWindow="465" windowWidth="16560" windowHeight="19665" tabRatio="721" activeTab="10" xr2:uid="{00000000-000D-0000-FFFF-FFFF00000000}"/>
  </bookViews>
  <sheets>
    <sheet name="Innhold" sheetId="9" r:id="rId1"/>
    <sheet name="A.13.1" sheetId="1" r:id="rId2"/>
    <sheet name="A.13.2" sheetId="28" r:id="rId3"/>
    <sheet name="A.13.3" sheetId="10" r:id="rId4"/>
    <sheet name="A.13.4" sheetId="3" r:id="rId5"/>
    <sheet name="A.13.5" sheetId="6" r:id="rId6"/>
    <sheet name="A.13.6a" sheetId="14" r:id="rId7"/>
    <sheet name="A.13.6b" sheetId="27" r:id="rId8"/>
    <sheet name="A.13.7a" sheetId="4" r:id="rId9"/>
    <sheet name="A.13.7b" sheetId="18" r:id="rId10"/>
    <sheet name="A.13.7c" sheetId="19" r:id="rId11"/>
    <sheet name="A.13.7d" sheetId="23" r:id="rId12"/>
    <sheet name="A.13.8" sheetId="7" r:id="rId13"/>
    <sheet name="A.13.9" sheetId="20" r:id="rId14"/>
    <sheet name="A.13.10" sheetId="22" r:id="rId15"/>
  </sheets>
  <definedNames>
    <definedName name="_xlnm.Print_Area" localSheetId="1">'A.13.1'!$A$1:$L$29</definedName>
    <definedName name="_xlnm.Print_Area" localSheetId="2">'A.13.2'!$A$1:$L$24</definedName>
    <definedName name="_xlnm.Print_Area" localSheetId="4">'A.13.4'!$A$1:$H$26</definedName>
    <definedName name="_xlnm.Print_Area" localSheetId="5">'A.13.5'!$A$1:$M$22</definedName>
    <definedName name="_xlnm.Print_Area" localSheetId="12">'A.13.8'!$A$1:$F$26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9" l="1"/>
  <c r="I10" i="3" l="1"/>
  <c r="I11" i="3"/>
  <c r="I12" i="3"/>
  <c r="I13" i="3"/>
  <c r="I14" i="3"/>
  <c r="I15" i="3"/>
  <c r="I16" i="3"/>
  <c r="I17" i="3"/>
  <c r="I18" i="3"/>
  <c r="I19" i="3"/>
  <c r="I9" i="3"/>
  <c r="D8" i="14"/>
  <c r="D19" i="14"/>
  <c r="E19" i="14" s="1"/>
  <c r="B19" i="14"/>
  <c r="C19" i="6"/>
  <c r="B7" i="14" l="1"/>
  <c r="D6" i="22"/>
  <c r="B18" i="22"/>
  <c r="F18" i="22" s="1"/>
  <c r="F7" i="7"/>
  <c r="E19" i="7"/>
  <c r="C18" i="7"/>
  <c r="B6" i="18"/>
  <c r="C6" i="18"/>
  <c r="H8" i="27"/>
  <c r="I8" i="27"/>
  <c r="H9" i="27"/>
  <c r="I9" i="27"/>
  <c r="H10" i="27"/>
  <c r="I10" i="27"/>
  <c r="H11" i="27"/>
  <c r="I11" i="27"/>
  <c r="H12" i="27"/>
  <c r="I12" i="27"/>
  <c r="H13" i="27"/>
  <c r="I13" i="27"/>
  <c r="H14" i="27"/>
  <c r="I14" i="27"/>
  <c r="H15" i="27"/>
  <c r="I15" i="27"/>
  <c r="H16" i="27"/>
  <c r="I16" i="27"/>
  <c r="H17" i="27"/>
  <c r="I17" i="27"/>
  <c r="H18" i="27"/>
  <c r="H19" i="27"/>
  <c r="I19" i="27"/>
  <c r="I7" i="27"/>
  <c r="H7" i="27"/>
  <c r="G19" i="27"/>
  <c r="G8" i="27"/>
  <c r="G9" i="27"/>
  <c r="G10" i="27"/>
  <c r="G11" i="27"/>
  <c r="G12" i="27"/>
  <c r="G13" i="27"/>
  <c r="G14" i="27"/>
  <c r="G15" i="27"/>
  <c r="G16" i="27"/>
  <c r="G17" i="27"/>
  <c r="G7" i="27"/>
  <c r="F19" i="27"/>
  <c r="F8" i="27"/>
  <c r="F9" i="27"/>
  <c r="F10" i="27"/>
  <c r="F11" i="27"/>
  <c r="F12" i="27"/>
  <c r="F13" i="27"/>
  <c r="F14" i="27"/>
  <c r="F15" i="27"/>
  <c r="F16" i="27"/>
  <c r="F17" i="27"/>
  <c r="F7" i="27"/>
  <c r="B7" i="6"/>
  <c r="D22" i="1" l="1"/>
  <c r="J7" i="22" l="1"/>
  <c r="J8" i="22"/>
  <c r="J9" i="22"/>
  <c r="J10" i="22"/>
  <c r="J11" i="22"/>
  <c r="J12" i="22"/>
  <c r="J13" i="22"/>
  <c r="J14" i="22"/>
  <c r="J15" i="22"/>
  <c r="J16" i="22"/>
  <c r="J17" i="22"/>
  <c r="J6" i="22"/>
  <c r="I18" i="22"/>
  <c r="H7" i="22"/>
  <c r="H8" i="22"/>
  <c r="H9" i="22"/>
  <c r="H10" i="22"/>
  <c r="H11" i="22"/>
  <c r="H12" i="22"/>
  <c r="H13" i="22"/>
  <c r="H14" i="22"/>
  <c r="H15" i="22"/>
  <c r="H16" i="22"/>
  <c r="H17" i="22"/>
  <c r="H6" i="22"/>
  <c r="G18" i="22"/>
  <c r="F8" i="22"/>
  <c r="F9" i="22"/>
  <c r="F10" i="22"/>
  <c r="F11" i="22"/>
  <c r="F12" i="22"/>
  <c r="F13" i="22"/>
  <c r="F14" i="22"/>
  <c r="F15" i="22"/>
  <c r="F16" i="22"/>
  <c r="F7" i="22"/>
  <c r="F6" i="22"/>
  <c r="D17" i="22"/>
  <c r="H18" i="22" l="1"/>
  <c r="J18" i="22"/>
  <c r="B19" i="7"/>
  <c r="B6" i="23"/>
  <c r="D6" i="19"/>
  <c r="E6" i="19"/>
  <c r="B7" i="27"/>
  <c r="C8" i="6"/>
  <c r="C8" i="7" s="1"/>
  <c r="D11" i="6"/>
  <c r="D13" i="6"/>
  <c r="D14" i="6"/>
  <c r="D12" i="6"/>
  <c r="D8" i="6"/>
  <c r="D16" i="6"/>
  <c r="D9" i="6"/>
  <c r="D10" i="6"/>
  <c r="D7" i="6"/>
  <c r="C12" i="6"/>
  <c r="C12" i="7" s="1"/>
  <c r="D6" i="23" l="1"/>
  <c r="C6" i="23"/>
  <c r="F6" i="23"/>
  <c r="E6" i="23"/>
  <c r="D17" i="6"/>
  <c r="D19" i="6"/>
  <c r="B19" i="6"/>
  <c r="C16" i="6"/>
  <c r="C16" i="7" s="1"/>
  <c r="C9" i="6"/>
  <c r="C9" i="7" s="1"/>
  <c r="C10" i="6"/>
  <c r="C10" i="7" s="1"/>
  <c r="C19" i="7"/>
  <c r="C11" i="6"/>
  <c r="C11" i="7" s="1"/>
  <c r="C17" i="6"/>
  <c r="C17" i="7" s="1"/>
  <c r="C13" i="6"/>
  <c r="C13" i="7" s="1"/>
  <c r="D15" i="6"/>
  <c r="C14" i="6"/>
  <c r="C14" i="7" s="1"/>
  <c r="C15" i="6"/>
  <c r="C15" i="7" s="1"/>
  <c r="C7" i="6"/>
  <c r="C7" i="7" s="1"/>
  <c r="D7" i="7" s="1"/>
  <c r="B16" i="10" l="1"/>
  <c r="D16" i="10" s="1"/>
  <c r="B17" i="10"/>
  <c r="D17" i="10" s="1"/>
  <c r="B11" i="10"/>
  <c r="D11" i="10" s="1"/>
  <c r="B12" i="10"/>
  <c r="H12" i="10" s="1"/>
  <c r="B10" i="10"/>
  <c r="D10" i="10" s="1"/>
  <c r="B18" i="10"/>
  <c r="F18" i="10" s="1"/>
  <c r="G20" i="10"/>
  <c r="B9" i="10" l="1"/>
  <c r="D9" i="10" s="1"/>
  <c r="C20" i="10"/>
  <c r="F12" i="10"/>
  <c r="F9" i="10"/>
  <c r="B7" i="28"/>
  <c r="F7" i="28" s="1"/>
  <c r="F11" i="10"/>
  <c r="F10" i="10"/>
  <c r="F17" i="10"/>
  <c r="B14" i="10"/>
  <c r="D14" i="10" s="1"/>
  <c r="D12" i="10"/>
  <c r="B19" i="10"/>
  <c r="D18" i="10"/>
  <c r="H18" i="10"/>
  <c r="B17" i="28"/>
  <c r="D17" i="28" s="1"/>
  <c r="H17" i="10"/>
  <c r="H16" i="10"/>
  <c r="F16" i="10"/>
  <c r="B13" i="10"/>
  <c r="H11" i="10"/>
  <c r="H10" i="10"/>
  <c r="H9" i="10"/>
  <c r="E20" i="10"/>
  <c r="B8" i="10"/>
  <c r="B15" i="10"/>
  <c r="B9" i="28"/>
  <c r="D9" i="28" s="1"/>
  <c r="E19" i="28"/>
  <c r="B11" i="28"/>
  <c r="H11" i="28" s="1"/>
  <c r="B18" i="28"/>
  <c r="D18" i="28" s="1"/>
  <c r="B13" i="28"/>
  <c r="H13" i="28" s="1"/>
  <c r="B12" i="28"/>
  <c r="H12" i="28" s="1"/>
  <c r="I19" i="28"/>
  <c r="B15" i="28"/>
  <c r="F15" i="28" s="1"/>
  <c r="B10" i="28"/>
  <c r="D10" i="28" s="1"/>
  <c r="B16" i="28"/>
  <c r="J16" i="28" s="1"/>
  <c r="B8" i="28"/>
  <c r="J8" i="28" s="1"/>
  <c r="B14" i="28"/>
  <c r="F14" i="28" s="1"/>
  <c r="G19" i="28"/>
  <c r="J17" i="28" l="1"/>
  <c r="H17" i="28"/>
  <c r="F17" i="28"/>
  <c r="H14" i="10"/>
  <c r="F14" i="10"/>
  <c r="D19" i="10"/>
  <c r="H19" i="10"/>
  <c r="F19" i="10"/>
  <c r="D15" i="10"/>
  <c r="H15" i="10"/>
  <c r="F15" i="10"/>
  <c r="F13" i="28"/>
  <c r="D13" i="10"/>
  <c r="H13" i="10"/>
  <c r="F13" i="10"/>
  <c r="J9" i="28"/>
  <c r="H8" i="10"/>
  <c r="D8" i="10"/>
  <c r="B20" i="10"/>
  <c r="F8" i="10"/>
  <c r="H9" i="28"/>
  <c r="J11" i="28"/>
  <c r="D11" i="28"/>
  <c r="F11" i="28"/>
  <c r="H18" i="28"/>
  <c r="F9" i="28"/>
  <c r="J13" i="28"/>
  <c r="D12" i="28"/>
  <c r="J12" i="28"/>
  <c r="D14" i="28"/>
  <c r="D13" i="28"/>
  <c r="J18" i="28"/>
  <c r="D16" i="28"/>
  <c r="F8" i="28"/>
  <c r="F10" i="28"/>
  <c r="H10" i="28"/>
  <c r="F16" i="28"/>
  <c r="D8" i="28"/>
  <c r="D15" i="28"/>
  <c r="J15" i="28"/>
  <c r="H15" i="28"/>
  <c r="F18" i="28"/>
  <c r="F12" i="28"/>
  <c r="H14" i="28"/>
  <c r="J10" i="28"/>
  <c r="H16" i="28"/>
  <c r="H8" i="28"/>
  <c r="J14" i="28"/>
  <c r="H7" i="28"/>
  <c r="B19" i="28"/>
  <c r="D7" i="28"/>
  <c r="J7" i="28"/>
  <c r="H20" i="10" l="1"/>
  <c r="D20" i="10"/>
  <c r="F20" i="10"/>
  <c r="J19" i="28"/>
  <c r="F19" i="28"/>
  <c r="D19" i="28"/>
  <c r="H19" i="28"/>
  <c r="F19" i="7"/>
  <c r="B6" i="19" l="1"/>
  <c r="E6" i="18" l="1"/>
  <c r="D21" i="1" l="1"/>
  <c r="D12" i="1"/>
  <c r="D13" i="1"/>
  <c r="D14" i="1"/>
  <c r="D15" i="1"/>
  <c r="D16" i="1"/>
  <c r="D17" i="1"/>
  <c r="D18" i="1"/>
  <c r="D19" i="1"/>
  <c r="D20" i="1"/>
  <c r="D10" i="1"/>
  <c r="F8" i="7" l="1"/>
  <c r="F9" i="7"/>
  <c r="F10" i="7"/>
  <c r="F11" i="7"/>
  <c r="F12" i="7"/>
  <c r="F13" i="7"/>
  <c r="F14" i="7"/>
  <c r="F15" i="7"/>
  <c r="F16" i="7"/>
  <c r="F17" i="7"/>
  <c r="D8" i="7"/>
  <c r="D9" i="7"/>
  <c r="D10" i="7"/>
  <c r="D11" i="7"/>
  <c r="D12" i="7"/>
  <c r="D13" i="7"/>
  <c r="D14" i="7"/>
  <c r="D15" i="7"/>
  <c r="D16" i="7"/>
  <c r="D17" i="7"/>
  <c r="C10" i="9" l="1"/>
  <c r="B10" i="9"/>
  <c r="C5" i="9"/>
  <c r="B5" i="9"/>
  <c r="C6" i="19" l="1"/>
  <c r="F6" i="18"/>
  <c r="D6" i="18"/>
  <c r="D17" i="27"/>
  <c r="B17" i="27"/>
  <c r="D16" i="27"/>
  <c r="B16" i="27"/>
  <c r="D15" i="27"/>
  <c r="B15" i="27"/>
  <c r="D14" i="27"/>
  <c r="B14" i="27"/>
  <c r="D13" i="27"/>
  <c r="B13" i="27"/>
  <c r="D12" i="27"/>
  <c r="B12" i="27"/>
  <c r="D11" i="27"/>
  <c r="B11" i="27"/>
  <c r="D10" i="27"/>
  <c r="B10" i="27"/>
  <c r="D9" i="27"/>
  <c r="B9" i="27"/>
  <c r="D8" i="27"/>
  <c r="E8" i="27" s="1"/>
  <c r="B8" i="27"/>
  <c r="D7" i="27"/>
  <c r="D9" i="14"/>
  <c r="D10" i="14"/>
  <c r="D11" i="14"/>
  <c r="D12" i="14"/>
  <c r="D13" i="14"/>
  <c r="D14" i="14"/>
  <c r="D15" i="14"/>
  <c r="D16" i="14"/>
  <c r="D17" i="14"/>
  <c r="D7" i="14"/>
  <c r="B8" i="14"/>
  <c r="B9" i="14"/>
  <c r="B10" i="14"/>
  <c r="B11" i="14"/>
  <c r="B12" i="14"/>
  <c r="B13" i="14"/>
  <c r="B14" i="14"/>
  <c r="B15" i="14"/>
  <c r="B16" i="14"/>
  <c r="B17" i="14"/>
  <c r="C7" i="14"/>
  <c r="B8" i="6"/>
  <c r="B9" i="6"/>
  <c r="B10" i="6"/>
  <c r="B11" i="6"/>
  <c r="B12" i="6"/>
  <c r="B13" i="6"/>
  <c r="B14" i="6"/>
  <c r="B15" i="6"/>
  <c r="B16" i="6"/>
  <c r="B17" i="6"/>
  <c r="D19" i="27" l="1"/>
  <c r="E19" i="27" s="1"/>
  <c r="B19" i="27"/>
  <c r="C19" i="27" s="1"/>
  <c r="C19" i="14"/>
  <c r="C17" i="14"/>
  <c r="C14" i="14"/>
  <c r="C9" i="27"/>
  <c r="C13" i="27"/>
  <c r="C17" i="27"/>
  <c r="C10" i="14"/>
  <c r="C11" i="14"/>
  <c r="C15" i="14"/>
  <c r="E17" i="14"/>
  <c r="E12" i="27"/>
  <c r="E10" i="27"/>
  <c r="C13" i="14"/>
  <c r="C9" i="14"/>
  <c r="C16" i="14"/>
  <c r="C12" i="14"/>
  <c r="C8" i="14"/>
  <c r="E10" i="14"/>
  <c r="C7" i="27"/>
  <c r="C11" i="27"/>
  <c r="C15" i="27"/>
  <c r="C8" i="27"/>
  <c r="C10" i="27"/>
  <c r="C12" i="27"/>
  <c r="C14" i="27"/>
  <c r="C16" i="27"/>
  <c r="E13" i="14"/>
  <c r="E7" i="14"/>
  <c r="E14" i="27"/>
  <c r="E16" i="27"/>
  <c r="E15" i="14"/>
  <c r="E11" i="14"/>
  <c r="E16" i="14"/>
  <c r="E14" i="14"/>
  <c r="E12" i="14"/>
  <c r="E8" i="14"/>
  <c r="E9" i="27"/>
  <c r="E11" i="27"/>
  <c r="E13" i="27"/>
  <c r="E15" i="27"/>
  <c r="E9" i="14"/>
  <c r="E7" i="27"/>
  <c r="E17" i="27"/>
  <c r="D11" i="1" l="1"/>
  <c r="C6" i="9" l="1"/>
  <c r="C17" i="9" l="1"/>
  <c r="C16" i="9"/>
  <c r="C15" i="9"/>
  <c r="C14" i="9"/>
  <c r="C13" i="9"/>
  <c r="C12" i="9"/>
  <c r="C11" i="9"/>
  <c r="C9" i="9"/>
  <c r="C8" i="9"/>
  <c r="C7" i="9"/>
  <c r="C4" i="9" l="1"/>
  <c r="E33" i="7" l="1"/>
  <c r="B33" i="7"/>
  <c r="F33" i="7" l="1"/>
  <c r="B17" i="9" l="1"/>
  <c r="B16" i="9"/>
  <c r="B15" i="9"/>
  <c r="B14" i="9"/>
  <c r="B13" i="9"/>
  <c r="B12" i="9"/>
  <c r="B11" i="9"/>
  <c r="B9" i="9"/>
  <c r="B8" i="9"/>
  <c r="B7" i="9"/>
  <c r="B6" i="9"/>
  <c r="B4" i="9"/>
  <c r="C33" i="7" l="1"/>
  <c r="D33" i="7" s="1"/>
  <c r="D13" i="22"/>
  <c r="D12" i="22"/>
  <c r="D11" i="22"/>
  <c r="D15" i="22"/>
  <c r="D14" i="22"/>
  <c r="C18" i="22"/>
  <c r="D18" i="22" s="1"/>
  <c r="D7" i="22"/>
  <c r="D8" i="22"/>
  <c r="D16" i="22"/>
  <c r="D9" i="22"/>
  <c r="D10" i="22"/>
</calcChain>
</file>

<file path=xl/sharedStrings.xml><?xml version="1.0" encoding="utf-8"?>
<sst xmlns="http://schemas.openxmlformats.org/spreadsheetml/2006/main" count="509" uniqueCount="200">
  <si>
    <t>A.13 Regional FoU-statistikk 2022.</t>
  </si>
  <si>
    <t>Nummer</t>
  </si>
  <si>
    <t>Navn</t>
  </si>
  <si>
    <t>Merknad</t>
  </si>
  <si>
    <t>A.13.1</t>
  </si>
  <si>
    <t>A.13.2</t>
  </si>
  <si>
    <t>A.13.3</t>
  </si>
  <si>
    <t>A.13.4</t>
  </si>
  <si>
    <t>A.13.5</t>
  </si>
  <si>
    <t>A.13.6a</t>
  </si>
  <si>
    <t>A.13.6b</t>
  </si>
  <si>
    <t>A.13.7a</t>
  </si>
  <si>
    <t>A.13.7b</t>
  </si>
  <si>
    <t>A.13.7c</t>
  </si>
  <si>
    <t>A.13.7d</t>
  </si>
  <si>
    <t>A.13.8</t>
  </si>
  <si>
    <t>A.13.9</t>
  </si>
  <si>
    <t>A.13.10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</si>
  <si>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</si>
  <si>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</si>
  <si>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</si>
  <si>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</si>
  <si>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</si>
  <si>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</si>
  <si>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</si>
  <si>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</si>
  <si>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 xml:space="preserve">NB! FoU-utgifter ved universiteter og høgskoler og helseforetak kartlegges kun i oddetallsår, men det beregnes årlige totaltall. FoU-personalet kartlegges årlig. </t>
  </si>
  <si>
    <t>Sist oppdatert 04.04.2024</t>
  </si>
  <si>
    <t>Tabell A.13.1</t>
  </si>
  <si>
    <r>
      <t>Totale FoU-utgifter i 2007, 2013 og 2022 i løpende og faste 2015-priser etter fylke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>, samt 2022 etter sektor for utførelse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og per innbygger. </t>
    </r>
  </si>
  <si>
    <t>Løpende priser</t>
  </si>
  <si>
    <t>Faste 2015-priser</t>
  </si>
  <si>
    <t xml:space="preserve">Totalt </t>
  </si>
  <si>
    <t>Nærings-</t>
  </si>
  <si>
    <t>Institutt-</t>
  </si>
  <si>
    <t>Universitets- og</t>
  </si>
  <si>
    <t xml:space="preserve">Per </t>
  </si>
  <si>
    <r>
      <t>livet</t>
    </r>
    <r>
      <rPr>
        <vertAlign val="superscript"/>
        <sz val="11"/>
        <rFont val="Arial"/>
        <family val="2"/>
      </rPr>
      <t>3</t>
    </r>
  </si>
  <si>
    <t>sektoren</t>
  </si>
  <si>
    <t>høgskolesektoren</t>
  </si>
  <si>
    <t>innbygger</t>
  </si>
  <si>
    <t>Fylke</t>
  </si>
  <si>
    <t>Mill. kr</t>
  </si>
  <si>
    <t>Kr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</si>
  <si>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</si>
  <si>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</si>
  <si>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</si>
  <si>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</si>
  <si>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</si>
  <si>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</si>
  <si>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</si>
  <si>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</si>
  <si>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</si>
  <si>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</si>
  <si>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</si>
  <si>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Svalbard</t>
  </si>
  <si>
    <t>Totalt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</si>
  <si>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Fylkesinndeling etter fylkesreformen pr 1.1.2020</t>
    </r>
  </si>
  <si>
    <r>
      <rPr>
        <vertAlign val="superscript"/>
        <sz val="8"/>
        <color rgb="FF000000"/>
        <rFont val="Calibri"/>
        <family val="2"/>
      </rPr>
      <t>2</t>
    </r>
    <r>
      <rPr>
        <sz val="8"/>
        <color indexed="8"/>
        <rFont val="Calibri"/>
        <family val="2"/>
      </rPr>
      <t xml:space="preserve">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</si>
  <si>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t>fylker vil all FoU-aktivitet være registrert i fylket hvor hovedkontoret ligger.</t>
  </si>
  <si>
    <r>
      <t xml:space="preserve">3  </t>
    </r>
    <r>
      <rPr>
        <sz val="8"/>
        <rFont val="Arial"/>
        <family val="2"/>
      </rPr>
      <t>Ved regionalisering beregnes det nye vekter for den delen av datamaterialet som trekkes ut som et sannsynlighetsutvalg. I alt-verdiene for de enkelte variablene (beregnet med nasjonale vekter)</t>
    </r>
  </si>
  <si>
    <t>vil dermed avvike noe fra summene av fylker og region. FoU-utgifter i næringslivet omfatter i denne tabellen foretak med 10+ sysselsatte for alle år.</t>
  </si>
  <si>
    <t>Kilde: SSB, FoU-statistikk</t>
  </si>
  <si>
    <t>Sist oppdatert 26.06.2023. Tabellen oppdateres kun i oddetallsår</t>
  </si>
  <si>
    <t>Tabell A.13.2</t>
  </si>
  <si>
    <t>Totale FoU-utgifter etter finansieringskilde og fylke for utførende enhet¹ i 2021.</t>
  </si>
  <si>
    <t>Næringslivet</t>
  </si>
  <si>
    <t>Offentlige kilder</t>
  </si>
  <si>
    <t>Andre kilder²</t>
  </si>
  <si>
    <t>Utlandet</t>
  </si>
  <si>
    <t>Prosent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</si>
  <si>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Ved regionalisering beregnes det nye vekter for den delen av datamaterialet som trekkes ut som et sannsynlighetsutvalg. I alt-verdiene for de enkelte variablene (beregnet med nasjonale vekter)</t>
    </r>
  </si>
  <si>
    <t>² Omfatter private fond, gaver, egne inntekter og SkatteFUNN i næringslivet.</t>
  </si>
  <si>
    <t>Tabell A.13.3</t>
  </si>
  <si>
    <t>FoU-utgifter finansiert av offentlige midler etter sektor for utførelse  i 2021. Mill. kr og prosent.</t>
  </si>
  <si>
    <t xml:space="preserve">Offentlige </t>
  </si>
  <si>
    <t>Instituttsektoren</t>
  </si>
  <si>
    <t>Universitets- og høgskolesektoren</t>
  </si>
  <si>
    <t>midler totalt</t>
  </si>
  <si>
    <t>Sist oppdatert 12.04.2024</t>
  </si>
  <si>
    <t>Tabell A.13.4</t>
  </si>
  <si>
    <r>
      <t>FoU-årsverk¹ i 2007, 2013 og 2022 etter fylke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>, samt etter personalgruppe og per 1 000 innbyggere i 2022.</t>
    </r>
  </si>
  <si>
    <t>Personalgruppe</t>
  </si>
  <si>
    <t>Totale FoU-årsverk per 1 000 innbyggere</t>
  </si>
  <si>
    <t>Totale</t>
  </si>
  <si>
    <t>Forskere/faglig</t>
  </si>
  <si>
    <t>Teknisk/administ-</t>
  </si>
  <si>
    <t>FoU-årsverk</t>
  </si>
  <si>
    <t>personale²</t>
  </si>
  <si>
    <t>rativt personale</t>
  </si>
  <si>
    <t xml:space="preserve">Svalbard 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</si>
  <si>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som et sannsynlighetsutvalg.</t>
    </r>
  </si>
  <si>
    <t>FoU-årsverk i næringslivet omfatter foretak med 10+ sysselsatte.</t>
  </si>
  <si>
    <r>
      <rPr>
        <sz val="10"/>
        <rFont val="Arial"/>
        <family val="2"/>
      </rPr>
      <t xml:space="preserve">²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</si>
  <si>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t>Tabell A.13.5</t>
  </si>
  <si>
    <t>Totalt FoU-personale, forskere/faglig personale og personale med doktorgrad etter fylke og sektor for utførelse i 2022.</t>
  </si>
  <si>
    <r>
      <t>Næringslivet</t>
    </r>
    <r>
      <rPr>
        <vertAlign val="superscript"/>
        <sz val="11"/>
        <rFont val="Arial"/>
        <family val="2"/>
      </rPr>
      <t>1</t>
    </r>
  </si>
  <si>
    <t>Totalt FoU-personale</t>
  </si>
  <si>
    <t>Forskere/ faglig personale</t>
  </si>
  <si>
    <t>Med doktorgrad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</si>
  <si>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 For næringslivet er det oppgitt vektede tall, summen av fykestallene vil avvike fra totaltsummen.</t>
    </r>
  </si>
  <si>
    <t>Tabell A.13.6a</t>
  </si>
  <si>
    <t>Kvinnelig FoU-personale og forskerpersonale etter fylke og utførende sektor  i 2022.</t>
  </si>
  <si>
    <t>Region/fylke</t>
  </si>
  <si>
    <t>Totalt kvinnelig FoU-personale</t>
  </si>
  <si>
    <t>Andel kvinner av totalt FoU-personale</t>
  </si>
  <si>
    <t>Forskere/ faglig personale, kvinner</t>
  </si>
  <si>
    <t>Andel kvinner av forskere/ faglig personale</t>
  </si>
  <si>
    <t>Tabell A.13.6b</t>
  </si>
  <si>
    <t>Mannlig FoU-personale og forskerpersonale etter fylke og utførende sektor i 2022.</t>
  </si>
  <si>
    <t>Totalt mannlig FoU-personale</t>
  </si>
  <si>
    <t>Andel menn av totalt FoU-personale</t>
  </si>
  <si>
    <t>Forskere/ faglig personale, menn</t>
  </si>
  <si>
    <t>Andel menn av forskere/ faglig personale</t>
  </si>
  <si>
    <t>Tabell A.13.7a</t>
  </si>
  <si>
    <t>Hovedtall for næringslivets FoU-virksomhet etter fylke i 2022.</t>
  </si>
  <si>
    <r>
      <t xml:space="preserve">
Totalt egenutført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 </t>
    </r>
  </si>
  <si>
    <r>
      <t xml:space="preserve">
Innkjøpt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</t>
    </r>
  </si>
  <si>
    <r>
      <t xml:space="preserve">
FoU-personale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Antall</t>
    </r>
  </si>
  <si>
    <r>
      <t>FoU-årsverk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</si>
  <si>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FoU-årsverk utført av forskere/faglig 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</si>
  <si>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I alt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</si>
  <si>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1  </t>
    </r>
    <r>
      <rPr>
        <sz val="8"/>
        <color indexed="8"/>
        <rFont val="Arial"/>
        <family val="2"/>
      </rPr>
      <t>Ved regionalisering beregnes det nye vekter for den delen av datamaterialet som trekkes ut som et sannsynlighetsutvalg.</t>
    </r>
  </si>
  <si>
    <t xml:space="preserve">   I alt-verdiene for de enkelte variablene (beregnet med nasjonale vekter) vil dermed avvike noe fra summene av fylker og region.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</si>
  <si>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</si>
  <si>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t>Tabell A.13.7b</t>
  </si>
  <si>
    <t>Hovedtall for instituttsektorens FoU-virksomhet etter fylke i 2022.</t>
  </si>
  <si>
    <t>FoU-utgifter
Mill. kr</t>
  </si>
  <si>
    <t xml:space="preserve">
FoU-personale
Antall</t>
  </si>
  <si>
    <t>Forskere/faglig personale
Antall</t>
  </si>
  <si>
    <t>FoU-årsverk Antall</t>
  </si>
  <si>
    <t>FoU-årsverk utført av forskere/faglig personale
Antall</t>
  </si>
  <si>
    <t>I alt</t>
  </si>
  <si>
    <t>Tabell A.13.7c</t>
  </si>
  <si>
    <t>Hovedtall for universitets- og høgskolesektorens FoU-virksomhet etter fylke i 2022.</t>
  </si>
  <si>
    <t>Sist oppdatert 19.06.2023. Tabellen oppdateres kun i oddetallsår</t>
  </si>
  <si>
    <t>Tabell A.13.7d</t>
  </si>
  <si>
    <t>Hovedtall for helseforetakenes FoU-virksomhet etter fylke i 2021.¹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</si>
  <si>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indexed="8"/>
        <rFont val="Arial"/>
        <family val="2"/>
      </rPr>
      <t>For de helseforetakene som har virksomhet i flere fylker vil all FoU-årsverk være registrert i fylket hvor hovedkontoret ligger.</t>
    </r>
  </si>
  <si>
    <t>Tabell A.13.8</t>
  </si>
  <si>
    <t xml:space="preserve">Antall sysselsatte, forskere/faglig personale per sysselsatt og sysselsatte med </t>
  </si>
  <si>
    <t xml:space="preserve">høyere utdanning etter fylke i 2022. </t>
  </si>
  <si>
    <r>
      <t>Antall sysselsatte</t>
    </r>
    <r>
      <rPr>
        <vertAlign val="superscript"/>
        <sz val="11"/>
        <rFont val="Arial"/>
        <family val="2"/>
      </rPr>
      <t>1</t>
    </r>
  </si>
  <si>
    <t>Forskere/faglig personale</t>
  </si>
  <si>
    <t>Forskere/faglig personale per 
1 000 sysselsatte</t>
  </si>
  <si>
    <r>
      <t>Antall sysselsatte med høyere utdanning</t>
    </r>
    <r>
      <rPr>
        <vertAlign val="superscript"/>
        <sz val="11"/>
        <rFont val="Arial"/>
        <family val="2"/>
      </rPr>
      <t>2</t>
    </r>
  </si>
  <si>
    <t>Andel sysselsatte med høyere utdanning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</si>
  <si>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Sysselsatte etter bosted i 4. kvartal 2022.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</si>
  <si>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Sysselsatte etter bosted i 4. kvartal 2022 med lang høyere utdanning (4 år eller mer).</t>
    </r>
  </si>
  <si>
    <t>Agderfylkene</t>
  </si>
  <si>
    <t>Sist oppdatert 22.06.2023</t>
  </si>
  <si>
    <t>Tabell A.13.9</t>
  </si>
  <si>
    <t>Næringslivets innovasjonsvirksomhet etter fylke i 2020–2022.</t>
  </si>
  <si>
    <t>Sum</t>
  </si>
  <si>
    <t>Prosent av populasjonen</t>
  </si>
  <si>
    <t>1 000 NOK</t>
  </si>
  <si>
    <t>Prosent av samlet omsetning fra:</t>
  </si>
  <si>
    <t>Prosent av produktinnovatørenes omsetning fra:</t>
  </si>
  <si>
    <t>Prosent av alle ansatte</t>
  </si>
  <si>
    <t>Prosent av foretak med innovasjons- aktivitet</t>
  </si>
  <si>
    <t>Prosent av foretak med samarbeid</t>
  </si>
  <si>
    <r>
      <t>Antall bedrifter i populasjonen</t>
    </r>
    <r>
      <rPr>
        <vertAlign val="superscript"/>
        <sz val="10"/>
        <color indexed="8"/>
        <rFont val="Arial"/>
        <family val="2"/>
      </rPr>
      <t>1</t>
    </r>
  </si>
  <si>
    <t>Innovasjons- aktivitet</t>
  </si>
  <si>
    <t>Produkt- eller forretnings- prosess- innovasjon</t>
  </si>
  <si>
    <t>Produkt- innovasjon</t>
  </si>
  <si>
    <t>Produkt- innovasjon ny for markedet</t>
  </si>
  <si>
    <t>Prosess- innovasjon (OM3)</t>
  </si>
  <si>
    <t>Forretnings- prosess- innovasjon</t>
  </si>
  <si>
    <t>Både produkt- og forretnings- prosess- innovasjon</t>
  </si>
  <si>
    <t>Samlede innovasjons- kostnader</t>
  </si>
  <si>
    <t>Produkt-innovasjoner nye kun for foretaket</t>
  </si>
  <si>
    <t>Produkt-innovasjoner nye for foretakets marked</t>
  </si>
  <si>
    <t>Ansatte i innovative foretak</t>
  </si>
  <si>
    <t>Samarbeid om FoU eller innovasjon</t>
  </si>
  <si>
    <t>Samarbeid lokalt/ regionalt i Norge</t>
  </si>
  <si>
    <t>Samarbeid i Norge for øvrig</t>
  </si>
  <si>
    <t>Samarbeid internasjonalt</t>
  </si>
  <si>
    <r>
      <t>Totalt</t>
    </r>
    <r>
      <rPr>
        <b/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</si>
  <si>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5-9 ansatte.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</si>
  <si>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Enkelte virksomheter tilhørende på Svalbard, kontinentalsokkelen, etc. er inkludert i totalene men ikke spesifisert i tabellen.</t>
    </r>
  </si>
  <si>
    <t>Kilde: SSB, Innovasjonsundersøkelsen 2020-2022</t>
  </si>
  <si>
    <t>Tabell A.13.10</t>
  </si>
  <si>
    <r>
      <t>FoU-utgifter som andel av regionalt nasjonalregnskap etter fylke og utførende sektor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 i 2022.</t>
    </r>
  </si>
  <si>
    <t>Brutto-produkt² (basisverdi)
Mill. kr</t>
  </si>
  <si>
    <t xml:space="preserve">
Totale
FoU-utgifter
Mill. kr </t>
  </si>
  <si>
    <t>Totale FoU-utgifter som andel av brutto-produkt
Prosent</t>
  </si>
  <si>
    <t xml:space="preserve">
Egenutført FoU i næringslivet
Mill. kr </t>
  </si>
  <si>
    <t>Egenutført FoU i næringslivet som andel av brutto-produkt
Prosent</t>
  </si>
  <si>
    <t xml:space="preserve">Institutt-sektoren
Mill. kr </t>
  </si>
  <si>
    <t>FoU-utgifter i institutt-sektoren som andel av brutto-produkt
Prosent</t>
  </si>
  <si>
    <t xml:space="preserve">Universitets- og høgskole-sektoren
Mill. kr </t>
  </si>
  <si>
    <t>FoU-utgifter i  UoH-sektoren som andel  av brutto-produkt
Prosent</t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</si>
  <si>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</si>
  <si>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t>² Bruttoprodukt for 2021. Oppdateres november 2024.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</si>
  <si>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Sysselsatte i FoU-statistikkens populasjon (virksomheter i foretak med minst 10 sysselsatte i de næringer som dekkes av FoU-statistikken).</t>
    </r>
  </si>
  <si>
    <r>
      <t>Forskere/faglig 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per 1 000 sysselsatte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i næringslivet</t>
    </r>
  </si>
  <si>
    <r>
      <t>Kostnader til egenutført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per sysselsatt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
i næringslivet 
1 000 kr</t>
    </r>
  </si>
  <si>
    <r>
      <t>Andel av virksomheter med FoU (egenutført eller innkjøpt)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
Prosent</t>
    </r>
  </si>
  <si>
    <t>Sist oppdatert 30.04.2024</t>
  </si>
  <si>
    <t>Sist oppdatert 19.06.2024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</si>
</sst>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 * #,##0_ ;_ * \-#,##0_ ;_ * &quot;-&quot;??_ ;_ @_ "/>
    <numFmt numFmtId="168" formatCode="0.0"/>
    <numFmt numFmtId="169" formatCode="#,##0.000"/>
    <numFmt numFmtId="170" formatCode="_ * #,##0.0000_ ;_ * \-#,##0.0000_ ;_ * &quot;-&quot;??_ ;_ @_ "/>
    <numFmt numFmtId="171" formatCode="_-* #,##0.0000_-;\-* #,##0.0000_-;_-* &quot;-&quot;????_-;_-@_-"/>
    <numFmt numFmtId="172" formatCode="_ * #,##0.000_ ;_ * \-#,##0.000_ ;_ * &quot;-&quot;??_ ;_ @_ "/>
    <numFmt numFmtId="175" formatCode="0.000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7"/>
      <name val="Courier New"/>
      <family val="3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4"/>
      <color indexed="10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indexed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name val="Verdana"/>
      <family val="2"/>
    </font>
    <font>
      <vertAlign val="superscript"/>
      <sz val="10"/>
      <color indexed="8"/>
      <name val="Arial"/>
      <family val="2"/>
    </font>
    <font>
      <b/>
      <sz val="12"/>
      <color indexed="12"/>
      <name val="Calibri"/>
      <family val="2"/>
    </font>
    <font>
      <sz val="8"/>
      <color indexed="8"/>
      <name val="Calibri"/>
      <family val="2"/>
    </font>
    <font>
      <i/>
      <sz val="8"/>
      <color rgb="FFFF0000"/>
      <name val="Arial"/>
      <family val="2"/>
    </font>
    <font>
      <b/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sz val="8"/>
      <name val="Calibri"/>
      <family val="2"/>
    </font>
    <font>
      <vertAlign val="superscript"/>
      <sz val="8"/>
      <color rgb="FF000000"/>
      <name val="Arial"/>
      <family val="2"/>
    </font>
    <font>
      <b/>
      <vertAlign val="superscript"/>
      <sz val="12"/>
      <color rgb="FF0000FF"/>
      <name val="Arial"/>
      <family val="2"/>
    </font>
    <font>
      <vertAlign val="superscript"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</borders>
  <cellStyleXfs count="170">
    <xf numFmtId="0" fontId="0" fillId="3" borderId="0"/>
    <xf numFmtId="164" fontId="10" fillId="0" borderId="0" applyFont="0" applyFill="0" applyBorder="0" applyAlignment="0" applyProtection="0"/>
    <xf numFmtId="0" fontId="5" fillId="0" borderId="0"/>
    <xf numFmtId="0" fontId="7" fillId="0" borderId="0">
      <alignment horizontal="left"/>
    </xf>
    <xf numFmtId="0" fontId="8" fillId="0" borderId="1">
      <alignment horizontal="right" vertical="center"/>
    </xf>
    <xf numFmtId="0" fontId="10" fillId="0" borderId="5">
      <alignment vertical="center"/>
    </xf>
    <xf numFmtId="1" fontId="13" fillId="0" borderId="5"/>
    <xf numFmtId="0" fontId="14" fillId="0" borderId="0"/>
    <xf numFmtId="0" fontId="16" fillId="0" borderId="0"/>
    <xf numFmtId="0" fontId="22" fillId="0" borderId="0"/>
    <xf numFmtId="0" fontId="23" fillId="0" borderId="0"/>
    <xf numFmtId="164" fontId="10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6" applyNumberFormat="0" applyAlignment="0" applyProtection="0"/>
    <xf numFmtId="0" fontId="32" fillId="23" borderId="17" applyNumberFormat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9" borderId="16" applyNumberFormat="0" applyAlignment="0" applyProtection="0"/>
    <xf numFmtId="0" fontId="39" fillId="0" borderId="21" applyNumberFormat="0" applyFill="0" applyAlignment="0" applyProtection="0"/>
    <xf numFmtId="0" fontId="40" fillId="24" borderId="0" applyNumberFormat="0" applyBorder="0" applyAlignment="0" applyProtection="0"/>
    <xf numFmtId="0" fontId="10" fillId="25" borderId="22" applyNumberFormat="0" applyFont="0" applyAlignment="0" applyProtection="0"/>
    <xf numFmtId="0" fontId="41" fillId="22" borderId="23" applyNumberFormat="0" applyAlignment="0" applyProtection="0"/>
    <xf numFmtId="0" fontId="10" fillId="0" borderId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61" fillId="0" borderId="50" applyNumberFormat="0" applyFill="0" applyAlignment="0" applyProtection="0"/>
    <xf numFmtId="0" fontId="62" fillId="0" borderId="51" applyNumberFormat="0" applyFill="0" applyAlignment="0" applyProtection="0"/>
    <xf numFmtId="0" fontId="63" fillId="0" borderId="52" applyNumberFormat="0" applyFill="0" applyAlignment="0" applyProtection="0"/>
    <xf numFmtId="0" fontId="63" fillId="0" borderId="0" applyNumberFormat="0" applyFill="0" applyBorder="0" applyAlignment="0" applyProtection="0"/>
    <xf numFmtId="0" fontId="64" fillId="27" borderId="0" applyNumberFormat="0" applyBorder="0" applyAlignment="0" applyProtection="0"/>
    <xf numFmtId="0" fontId="65" fillId="28" borderId="0" applyNumberFormat="0" applyBorder="0" applyAlignment="0" applyProtection="0"/>
    <xf numFmtId="0" fontId="66" fillId="29" borderId="0" applyNumberFormat="0" applyBorder="0" applyAlignment="0" applyProtection="0"/>
    <xf numFmtId="0" fontId="67" fillId="30" borderId="53" applyNumberFormat="0" applyAlignment="0" applyProtection="0"/>
    <xf numFmtId="0" fontId="68" fillId="31" borderId="54" applyNumberFormat="0" applyAlignment="0" applyProtection="0"/>
    <xf numFmtId="0" fontId="69" fillId="31" borderId="53" applyNumberFormat="0" applyAlignment="0" applyProtection="0"/>
    <xf numFmtId="0" fontId="70" fillId="0" borderId="55" applyNumberFormat="0" applyFill="0" applyAlignment="0" applyProtection="0"/>
    <xf numFmtId="0" fontId="71" fillId="32" borderId="56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58" applyNumberFormat="0" applyFill="0" applyAlignment="0" applyProtection="0"/>
    <xf numFmtId="0" fontId="7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75" fillId="37" borderId="0" applyNumberFormat="0" applyBorder="0" applyAlignment="0" applyProtection="0"/>
    <xf numFmtId="0" fontId="7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75" fillId="57" borderId="0" applyNumberFormat="0" applyBorder="0" applyAlignment="0" applyProtection="0"/>
    <xf numFmtId="0" fontId="76" fillId="0" borderId="0" applyNumberFormat="0" applyFill="0" applyBorder="0" applyAlignment="0" applyProtection="0"/>
    <xf numFmtId="0" fontId="3" fillId="33" borderId="57" applyNumberFormat="0" applyFont="0" applyAlignment="0" applyProtection="0"/>
    <xf numFmtId="0" fontId="77" fillId="0" borderId="0" applyNumberFormat="0" applyFill="0" applyBorder="0" applyAlignment="0" applyProtection="0"/>
    <xf numFmtId="0" fontId="2" fillId="33" borderId="57" applyNumberFormat="0" applyFont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57" applyNumberFormat="0" applyFont="0" applyAlignment="0" applyProtection="0"/>
    <xf numFmtId="0" fontId="1" fillId="33" borderId="57" applyNumberFormat="0" applyFont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3" borderId="57" applyNumberFormat="0" applyFont="0" applyAlignment="0" applyProtection="0"/>
    <xf numFmtId="164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0" fillId="0" borderId="0"/>
    <xf numFmtId="0" fontId="10" fillId="3" borderId="0"/>
    <xf numFmtId="0" fontId="52" fillId="0" borderId="0" applyBorder="0"/>
    <xf numFmtId="0" fontId="10" fillId="0" borderId="0"/>
    <xf numFmtId="0" fontId="10" fillId="0" borderId="5">
      <alignment vertical="center"/>
    </xf>
  </cellStyleXfs>
  <cellXfs count="346">
    <xf numFmtId="0" fontId="0" fillId="3" borderId="0" xfId="0"/>
    <xf numFmtId="0" fontId="4" fillId="2" borderId="0" xfId="0" applyFont="1" applyFill="1"/>
    <xf numFmtId="0" fontId="0" fillId="2" borderId="0" xfId="0" applyFill="1"/>
    <xf numFmtId="0" fontId="6" fillId="2" borderId="0" xfId="2" applyFont="1" applyFill="1"/>
    <xf numFmtId="0" fontId="6" fillId="2" borderId="0" xfId="0" applyFont="1" applyFill="1"/>
    <xf numFmtId="0" fontId="7" fillId="2" borderId="0" xfId="3" applyFill="1">
      <alignment horizontal="left"/>
    </xf>
    <xf numFmtId="0" fontId="8" fillId="2" borderId="5" xfId="4" applyFill="1" applyBorder="1" applyAlignment="1">
      <alignment horizontal="left"/>
    </xf>
    <xf numFmtId="0" fontId="8" fillId="2" borderId="6" xfId="4" applyFill="1" applyBorder="1" applyAlignment="1">
      <alignment horizontal="right" wrapText="1"/>
    </xf>
    <xf numFmtId="0" fontId="8" fillId="2" borderId="8" xfId="4" applyFill="1" applyBorder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5" xfId="5" applyFill="1">
      <alignment vertical="center"/>
    </xf>
    <xf numFmtId="165" fontId="0" fillId="2" borderId="0" xfId="0" applyNumberFormat="1" applyFill="1"/>
    <xf numFmtId="3" fontId="10" fillId="2" borderId="0" xfId="5" applyNumberFormat="1" applyFill="1" applyBorder="1" applyAlignment="1"/>
    <xf numFmtId="3" fontId="12" fillId="0" borderId="0" xfId="0" applyNumberFormat="1" applyFont="1" applyFill="1"/>
    <xf numFmtId="3" fontId="10" fillId="2" borderId="0" xfId="0" applyNumberFormat="1" applyFont="1" applyFill="1" applyAlignment="1">
      <alignment wrapText="1"/>
    </xf>
    <xf numFmtId="1" fontId="13" fillId="2" borderId="5" xfId="6" applyFill="1"/>
    <xf numFmtId="166" fontId="13" fillId="2" borderId="0" xfId="1" applyNumberFormat="1" applyFont="1" applyFill="1" applyBorder="1"/>
    <xf numFmtId="166" fontId="13" fillId="2" borderId="0" xfId="0" applyNumberFormat="1" applyFont="1" applyFill="1"/>
    <xf numFmtId="167" fontId="13" fillId="2" borderId="0" xfId="1" applyNumberFormat="1" applyFont="1" applyFill="1" applyBorder="1"/>
    <xf numFmtId="0" fontId="14" fillId="2" borderId="0" xfId="7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3" fontId="0" fillId="2" borderId="0" xfId="0" applyNumberFormat="1" applyFill="1"/>
    <xf numFmtId="0" fontId="10" fillId="2" borderId="0" xfId="0" applyFont="1" applyFill="1"/>
    <xf numFmtId="3" fontId="13" fillId="2" borderId="0" xfId="6" applyNumberFormat="1" applyFill="1" applyBorder="1"/>
    <xf numFmtId="0" fontId="13" fillId="2" borderId="0" xfId="0" applyFont="1" applyFill="1"/>
    <xf numFmtId="0" fontId="20" fillId="2" borderId="0" xfId="0" applyFont="1" applyFill="1"/>
    <xf numFmtId="165" fontId="13" fillId="2" borderId="0" xfId="6" applyNumberFormat="1" applyFill="1" applyBorder="1"/>
    <xf numFmtId="0" fontId="19" fillId="2" borderId="0" xfId="0" applyFont="1" applyFill="1"/>
    <xf numFmtId="0" fontId="8" fillId="2" borderId="9" xfId="4" applyFill="1" applyBorder="1" applyAlignment="1">
      <alignment horizontal="right" vertical="top" wrapText="1"/>
    </xf>
    <xf numFmtId="0" fontId="21" fillId="2" borderId="0" xfId="0" applyFont="1" applyFill="1"/>
    <xf numFmtId="167" fontId="21" fillId="2" borderId="0" xfId="1" applyNumberFormat="1" applyFont="1" applyFill="1" applyBorder="1"/>
    <xf numFmtId="0" fontId="15" fillId="2" borderId="0" xfId="8" applyFont="1" applyFill="1"/>
    <xf numFmtId="0" fontId="10" fillId="3" borderId="0" xfId="0" applyFont="1"/>
    <xf numFmtId="1" fontId="10" fillId="3" borderId="0" xfId="0" applyNumberFormat="1" applyFont="1"/>
    <xf numFmtId="0" fontId="6" fillId="3" borderId="0" xfId="0" applyFont="1"/>
    <xf numFmtId="0" fontId="24" fillId="3" borderId="0" xfId="0" applyFont="1"/>
    <xf numFmtId="1" fontId="24" fillId="3" borderId="0" xfId="0" applyNumberFormat="1" applyFont="1"/>
    <xf numFmtId="0" fontId="7" fillId="3" borderId="0" xfId="0" applyFont="1"/>
    <xf numFmtId="0" fontId="25" fillId="3" borderId="0" xfId="0" applyFont="1"/>
    <xf numFmtId="1" fontId="25" fillId="3" borderId="0" xfId="0" applyNumberFormat="1" applyFont="1"/>
    <xf numFmtId="0" fontId="11" fillId="0" borderId="0" xfId="0" applyFont="1" applyFill="1"/>
    <xf numFmtId="0" fontId="12" fillId="0" borderId="0" xfId="0" applyFont="1" applyFill="1"/>
    <xf numFmtId="0" fontId="12" fillId="3" borderId="0" xfId="0" applyFont="1"/>
    <xf numFmtId="0" fontId="27" fillId="3" borderId="0" xfId="0" applyFont="1"/>
    <xf numFmtId="1" fontId="12" fillId="3" borderId="0" xfId="0" applyNumberFormat="1" applyFont="1"/>
    <xf numFmtId="0" fontId="10" fillId="2" borderId="0" xfId="0" applyFont="1" applyFill="1" applyAlignment="1">
      <alignment wrapText="1"/>
    </xf>
    <xf numFmtId="1" fontId="13" fillId="2" borderId="0" xfId="6" applyFill="1" applyBorder="1"/>
    <xf numFmtId="3" fontId="13" fillId="2" borderId="5" xfId="6" applyNumberFormat="1" applyFill="1"/>
    <xf numFmtId="3" fontId="13" fillId="2" borderId="0" xfId="0" applyNumberFormat="1" applyFont="1" applyFill="1"/>
    <xf numFmtId="0" fontId="8" fillId="2" borderId="13" xfId="4" applyFill="1" applyBorder="1" applyAlignment="1">
      <alignment horizontal="left"/>
    </xf>
    <xf numFmtId="0" fontId="8" fillId="2" borderId="25" xfId="4" applyFill="1" applyBorder="1" applyAlignment="1">
      <alignment horizontal="left"/>
    </xf>
    <xf numFmtId="0" fontId="8" fillId="2" borderId="1" xfId="4" applyFill="1" applyAlignment="1">
      <alignment horizontal="right" vertical="top" wrapText="1"/>
    </xf>
    <xf numFmtId="0" fontId="8" fillId="2" borderId="12" xfId="4" applyFill="1" applyBorder="1" applyAlignment="1">
      <alignment horizontal="right" vertical="top" wrapText="1"/>
    </xf>
    <xf numFmtId="1" fontId="26" fillId="3" borderId="0" xfId="0" applyNumberFormat="1" applyFont="1"/>
    <xf numFmtId="0" fontId="45" fillId="3" borderId="0" xfId="0" applyFont="1"/>
    <xf numFmtId="3" fontId="10" fillId="2" borderId="0" xfId="0" applyNumberFormat="1" applyFont="1" applyFill="1"/>
    <xf numFmtId="0" fontId="6" fillId="0" borderId="0" xfId="2" applyFont="1"/>
    <xf numFmtId="0" fontId="13" fillId="3" borderId="26" xfId="0" applyFont="1" applyBorder="1"/>
    <xf numFmtId="0" fontId="0" fillId="3" borderId="15" xfId="0" applyBorder="1"/>
    <xf numFmtId="0" fontId="10" fillId="0" borderId="29" xfId="3" applyFont="1" applyBorder="1">
      <alignment horizontal="left"/>
    </xf>
    <xf numFmtId="3" fontId="13" fillId="2" borderId="6" xfId="6" applyNumberFormat="1" applyFill="1" applyBorder="1"/>
    <xf numFmtId="0" fontId="46" fillId="0" borderId="0" xfId="54"/>
    <xf numFmtId="0" fontId="8" fillId="2" borderId="14" xfId="4" applyFill="1" applyBorder="1" applyAlignment="1">
      <alignment horizontal="left"/>
    </xf>
    <xf numFmtId="0" fontId="10" fillId="26" borderId="0" xfId="0" applyFont="1" applyFill="1"/>
    <xf numFmtId="0" fontId="10" fillId="0" borderId="0" xfId="0" applyFont="1" applyFill="1"/>
    <xf numFmtId="0" fontId="47" fillId="0" borderId="0" xfId="0" applyFont="1" applyFill="1"/>
    <xf numFmtId="0" fontId="10" fillId="3" borderId="0" xfId="0" applyFont="1" applyAlignment="1" applyProtection="1">
      <alignment horizontal="left"/>
      <protection locked="0"/>
    </xf>
    <xf numFmtId="2" fontId="13" fillId="3" borderId="0" xfId="0" applyNumberFormat="1" applyFont="1"/>
    <xf numFmtId="0" fontId="0" fillId="3" borderId="0" xfId="0" applyAlignment="1">
      <alignment wrapText="1"/>
    </xf>
    <xf numFmtId="0" fontId="8" fillId="2" borderId="5" xfId="4" applyFill="1" applyBorder="1" applyAlignment="1">
      <alignment horizontal="right" vertical="top" wrapText="1"/>
    </xf>
    <xf numFmtId="2" fontId="10" fillId="3" borderId="35" xfId="0" applyNumberFormat="1" applyFont="1" applyBorder="1"/>
    <xf numFmtId="2" fontId="10" fillId="3" borderId="34" xfId="0" applyNumberFormat="1" applyFont="1" applyBorder="1"/>
    <xf numFmtId="0" fontId="10" fillId="3" borderId="14" xfId="0" applyFont="1" applyBorder="1" applyAlignment="1">
      <alignment horizontal="left" wrapText="1"/>
    </xf>
    <xf numFmtId="1" fontId="10" fillId="3" borderId="1" xfId="0" applyNumberFormat="1" applyFont="1" applyBorder="1" applyAlignment="1">
      <alignment horizontal="right" wrapText="1"/>
    </xf>
    <xf numFmtId="1" fontId="10" fillId="0" borderId="1" xfId="0" applyNumberFormat="1" applyFont="1" applyFill="1" applyBorder="1" applyAlignment="1">
      <alignment horizontal="right" wrapText="1"/>
    </xf>
    <xf numFmtId="0" fontId="10" fillId="3" borderId="12" xfId="0" applyFont="1" applyBorder="1" applyAlignment="1">
      <alignment horizontal="right" wrapText="1"/>
    </xf>
    <xf numFmtId="0" fontId="11" fillId="0" borderId="13" xfId="0" applyFont="1" applyFill="1" applyBorder="1"/>
    <xf numFmtId="3" fontId="11" fillId="0" borderId="6" xfId="0" applyNumberFormat="1" applyFont="1" applyFill="1" applyBorder="1"/>
    <xf numFmtId="0" fontId="49" fillId="0" borderId="0" xfId="0" applyFont="1" applyFill="1"/>
    <xf numFmtId="3" fontId="49" fillId="0" borderId="6" xfId="0" applyNumberFormat="1" applyFont="1" applyFill="1" applyBorder="1"/>
    <xf numFmtId="3" fontId="12" fillId="0" borderId="6" xfId="0" applyNumberFormat="1" applyFont="1" applyFill="1" applyBorder="1" applyAlignment="1">
      <alignment horizontal="right"/>
    </xf>
    <xf numFmtId="1" fontId="27" fillId="3" borderId="0" xfId="0" applyNumberFormat="1" applyFont="1"/>
    <xf numFmtId="0" fontId="50" fillId="3" borderId="0" xfId="0" applyFont="1"/>
    <xf numFmtId="1" fontId="10" fillId="0" borderId="0" xfId="0" applyNumberFormat="1" applyFont="1" applyFill="1" applyAlignment="1">
      <alignment horizontal="right" wrapText="1"/>
    </xf>
    <xf numFmtId="1" fontId="13" fillId="0" borderId="0" xfId="0" applyNumberFormat="1" applyFont="1" applyFill="1" applyAlignment="1">
      <alignment horizontal="left" wrapText="1"/>
    </xf>
    <xf numFmtId="3" fontId="12" fillId="0" borderId="7" xfId="0" applyNumberFormat="1" applyFont="1" applyFill="1" applyBorder="1" applyAlignment="1">
      <alignment horizontal="right"/>
    </xf>
    <xf numFmtId="0" fontId="13" fillId="2" borderId="7" xfId="3" applyFont="1" applyFill="1" applyBorder="1" applyAlignment="1">
      <alignment vertical="top"/>
    </xf>
    <xf numFmtId="0" fontId="10" fillId="2" borderId="10" xfId="3" applyFont="1" applyFill="1" applyBorder="1" applyAlignment="1">
      <alignment horizontal="right" vertical="top"/>
    </xf>
    <xf numFmtId="0" fontId="7" fillId="2" borderId="36" xfId="3" applyFill="1" applyBorder="1">
      <alignment horizontal="left"/>
    </xf>
    <xf numFmtId="0" fontId="8" fillId="2" borderId="37" xfId="4" applyFill="1" applyBorder="1" applyAlignment="1">
      <alignment horizontal="left"/>
    </xf>
    <xf numFmtId="0" fontId="13" fillId="2" borderId="5" xfId="3" applyFont="1" applyFill="1" applyBorder="1" applyAlignment="1">
      <alignment vertical="top"/>
    </xf>
    <xf numFmtId="0" fontId="8" fillId="2" borderId="38" xfId="4" applyFill="1" applyBorder="1" applyAlignment="1">
      <alignment horizontal="right" wrapText="1"/>
    </xf>
    <xf numFmtId="0" fontId="8" fillId="2" borderId="39" xfId="4" applyFill="1" applyBorder="1" applyAlignment="1">
      <alignment horizontal="right" wrapText="1"/>
    </xf>
    <xf numFmtId="0" fontId="8" fillId="2" borderId="40" xfId="4" applyFill="1" applyBorder="1" applyAlignment="1">
      <alignment horizontal="left"/>
    </xf>
    <xf numFmtId="0" fontId="10" fillId="2" borderId="8" xfId="3" applyFont="1" applyFill="1" applyBorder="1" applyAlignment="1">
      <alignment horizontal="right" vertical="top"/>
    </xf>
    <xf numFmtId="0" fontId="8" fillId="2" borderId="41" xfId="4" applyFill="1" applyBorder="1" applyAlignment="1">
      <alignment horizontal="right" wrapText="1"/>
    </xf>
    <xf numFmtId="0" fontId="8" fillId="2" borderId="42" xfId="4" applyFill="1" applyBorder="1" applyAlignment="1">
      <alignment horizontal="right" wrapText="1"/>
    </xf>
    <xf numFmtId="0" fontId="8" fillId="2" borderId="43" xfId="4" applyFill="1" applyBorder="1" applyAlignment="1">
      <alignment horizontal="right" wrapText="1"/>
    </xf>
    <xf numFmtId="0" fontId="10" fillId="2" borderId="44" xfId="3" applyFont="1" applyFill="1" applyBorder="1" applyAlignment="1">
      <alignment horizontal="right" vertical="top"/>
    </xf>
    <xf numFmtId="0" fontId="10" fillId="2" borderId="42" xfId="3" applyFont="1" applyFill="1" applyBorder="1" applyAlignment="1">
      <alignment horizontal="right" vertical="top"/>
    </xf>
    <xf numFmtId="0" fontId="10" fillId="2" borderId="45" xfId="3" applyFont="1" applyFill="1" applyBorder="1" applyAlignment="1">
      <alignment horizontal="right" vertical="top"/>
    </xf>
    <xf numFmtId="1" fontId="10" fillId="3" borderId="12" xfId="0" applyNumberFormat="1" applyFont="1" applyBorder="1" applyAlignment="1">
      <alignment horizontal="right" wrapText="1"/>
    </xf>
    <xf numFmtId="3" fontId="10" fillId="3" borderId="0" xfId="0" applyNumberFormat="1" applyFont="1"/>
    <xf numFmtId="167" fontId="16" fillId="2" borderId="0" xfId="1" applyNumberFormat="1" applyFont="1" applyFill="1" applyBorder="1"/>
    <xf numFmtId="3" fontId="12" fillId="0" borderId="0" xfId="0" applyNumberFormat="1" applyFont="1" applyFill="1" applyAlignment="1">
      <alignment horizontal="right"/>
    </xf>
    <xf numFmtId="3" fontId="0" fillId="3" borderId="0" xfId="0" applyNumberFormat="1"/>
    <xf numFmtId="0" fontId="51" fillId="2" borderId="0" xfId="0" applyFont="1" applyFill="1"/>
    <xf numFmtId="0" fontId="52" fillId="3" borderId="0" xfId="0" applyFont="1" applyAlignment="1">
      <alignment vertical="center"/>
    </xf>
    <xf numFmtId="0" fontId="52" fillId="3" borderId="0" xfId="0" applyFont="1" applyAlignment="1">
      <alignment horizontal="right" vertical="center"/>
    </xf>
    <xf numFmtId="0" fontId="13" fillId="3" borderId="0" xfId="0" applyFont="1" applyAlignment="1" applyProtection="1">
      <alignment horizontal="left"/>
      <protection locked="0"/>
    </xf>
    <xf numFmtId="3" fontId="13" fillId="3" borderId="0" xfId="0" applyNumberFormat="1" applyFont="1"/>
    <xf numFmtId="165" fontId="13" fillId="0" borderId="0" xfId="0" applyNumberFormat="1" applyFont="1" applyFill="1"/>
    <xf numFmtId="165" fontId="13" fillId="3" borderId="0" xfId="0" applyNumberFormat="1" applyFont="1"/>
    <xf numFmtId="0" fontId="27" fillId="0" borderId="0" xfId="0" applyFont="1" applyFill="1"/>
    <xf numFmtId="0" fontId="14" fillId="26" borderId="0" xfId="0" applyFont="1" applyFill="1"/>
    <xf numFmtId="1" fontId="16" fillId="2" borderId="0" xfId="6" applyFont="1" applyFill="1" applyBorder="1"/>
    <xf numFmtId="0" fontId="14" fillId="0" borderId="0" xfId="7"/>
    <xf numFmtId="3" fontId="13" fillId="2" borderId="0" xfId="5" applyNumberFormat="1" applyFont="1" applyFill="1" applyBorder="1" applyAlignment="1"/>
    <xf numFmtId="0" fontId="8" fillId="0" borderId="12" xfId="4" applyBorder="1" applyAlignment="1">
      <alignment horizontal="right" vertical="top" wrapText="1"/>
    </xf>
    <xf numFmtId="0" fontId="16" fillId="2" borderId="0" xfId="8" applyFill="1"/>
    <xf numFmtId="0" fontId="55" fillId="3" borderId="0" xfId="0" applyFont="1"/>
    <xf numFmtId="0" fontId="15" fillId="2" borderId="0" xfId="7" applyFont="1" applyFill="1"/>
    <xf numFmtId="0" fontId="53" fillId="3" borderId="0" xfId="0" applyFont="1"/>
    <xf numFmtId="0" fontId="13" fillId="3" borderId="0" xfId="0" applyFont="1"/>
    <xf numFmtId="0" fontId="7" fillId="0" borderId="0" xfId="3">
      <alignment horizontal="left"/>
    </xf>
    <xf numFmtId="0" fontId="8" fillId="2" borderId="8" xfId="4" applyFill="1" applyBorder="1" applyAlignment="1">
      <alignment horizontal="right" vertical="top" wrapText="1"/>
    </xf>
    <xf numFmtId="0" fontId="8" fillId="2" borderId="37" xfId="4" applyFill="1" applyBorder="1" applyAlignment="1">
      <alignment horizontal="center" vertical="top" wrapText="1"/>
    </xf>
    <xf numFmtId="0" fontId="8" fillId="0" borderId="46" xfId="4" applyBorder="1">
      <alignment horizontal="right" vertical="center"/>
    </xf>
    <xf numFmtId="0" fontId="8" fillId="2" borderId="39" xfId="4" applyFill="1" applyBorder="1" applyAlignment="1">
      <alignment horizontal="right" vertical="top" wrapText="1"/>
    </xf>
    <xf numFmtId="0" fontId="8" fillId="2" borderId="2" xfId="4" applyFill="1" applyBorder="1" applyAlignment="1">
      <alignment horizontal="left" vertical="center"/>
    </xf>
    <xf numFmtId="0" fontId="8" fillId="2" borderId="8" xfId="4" applyFill="1" applyBorder="1" applyAlignment="1">
      <alignment horizontal="left" vertical="center"/>
    </xf>
    <xf numFmtId="0" fontId="7" fillId="2" borderId="2" xfId="3" applyFill="1" applyBorder="1">
      <alignment horizontal="left"/>
    </xf>
    <xf numFmtId="0" fontId="10" fillId="3" borderId="15" xfId="0" applyFont="1" applyBorder="1"/>
    <xf numFmtId="0" fontId="10" fillId="3" borderId="28" xfId="0" applyFont="1" applyBorder="1"/>
    <xf numFmtId="0" fontId="10" fillId="3" borderId="29" xfId="0" applyFont="1" applyBorder="1"/>
    <xf numFmtId="0" fontId="60" fillId="3" borderId="0" xfId="0" applyFont="1"/>
    <xf numFmtId="0" fontId="51" fillId="3" borderId="0" xfId="0" applyFont="1"/>
    <xf numFmtId="3" fontId="10" fillId="2" borderId="6" xfId="5" applyNumberFormat="1" applyFill="1" applyBorder="1" applyAlignment="1"/>
    <xf numFmtId="3" fontId="10" fillId="2" borderId="6" xfId="0" applyNumberFormat="1" applyFont="1" applyFill="1" applyBorder="1" applyAlignment="1">
      <alignment wrapText="1"/>
    </xf>
    <xf numFmtId="2" fontId="10" fillId="3" borderId="30" xfId="0" applyNumberFormat="1" applyFont="1" applyBorder="1"/>
    <xf numFmtId="2" fontId="10" fillId="3" borderId="31" xfId="0" applyNumberFormat="1" applyFont="1" applyBorder="1"/>
    <xf numFmtId="2" fontId="13" fillId="3" borderId="31" xfId="0" applyNumberFormat="1" applyFont="1" applyBorder="1"/>
    <xf numFmtId="2" fontId="13" fillId="3" borderId="34" xfId="0" applyNumberFormat="1" applyFont="1" applyBorder="1"/>
    <xf numFmtId="0" fontId="10" fillId="3" borderId="33" xfId="0" applyFont="1" applyBorder="1" applyAlignment="1">
      <alignment horizontal="right" wrapText="1"/>
    </xf>
    <xf numFmtId="1" fontId="10" fillId="3" borderId="33" xfId="0" applyNumberFormat="1" applyFont="1" applyBorder="1" applyAlignment="1">
      <alignment horizontal="right" wrapText="1"/>
    </xf>
    <xf numFmtId="0" fontId="10" fillId="3" borderId="32" xfId="0" applyFont="1" applyBorder="1" applyAlignment="1">
      <alignment horizontal="right" wrapText="1"/>
    </xf>
    <xf numFmtId="0" fontId="10" fillId="3" borderId="33" xfId="0" applyFont="1" applyBorder="1" applyAlignment="1" applyProtection="1">
      <alignment horizontal="right" wrapText="1"/>
      <protection locked="0"/>
    </xf>
    <xf numFmtId="1" fontId="10" fillId="3" borderId="32" xfId="0" applyNumberFormat="1" applyFont="1" applyBorder="1" applyAlignment="1">
      <alignment horizontal="right" wrapText="1"/>
    </xf>
    <xf numFmtId="0" fontId="10" fillId="3" borderId="49" xfId="0" applyFont="1" applyBorder="1" applyAlignment="1">
      <alignment wrapText="1"/>
    </xf>
    <xf numFmtId="0" fontId="13" fillId="3" borderId="37" xfId="0" applyFont="1" applyBorder="1" applyAlignment="1" applyProtection="1">
      <alignment horizontal="left"/>
      <protection locked="0"/>
    </xf>
    <xf numFmtId="3" fontId="10" fillId="0" borderId="31" xfId="0" applyNumberFormat="1" applyFont="1" applyFill="1" applyBorder="1"/>
    <xf numFmtId="3" fontId="13" fillId="0" borderId="31" xfId="0" applyNumberFormat="1" applyFont="1" applyFill="1" applyBorder="1"/>
    <xf numFmtId="3" fontId="10" fillId="0" borderId="30" xfId="0" applyNumberFormat="1" applyFont="1" applyFill="1" applyBorder="1"/>
    <xf numFmtId="3" fontId="45" fillId="3" borderId="0" xfId="0" applyNumberFormat="1" applyFont="1"/>
    <xf numFmtId="3" fontId="10" fillId="3" borderId="31" xfId="0" applyNumberFormat="1" applyFont="1" applyBorder="1" applyAlignment="1">
      <alignment horizontal="right"/>
    </xf>
    <xf numFmtId="3" fontId="10" fillId="3" borderId="5" xfId="5" applyNumberFormat="1" applyFill="1">
      <alignment vertical="center"/>
    </xf>
    <xf numFmtId="3" fontId="10" fillId="3" borderId="5" xfId="5" applyNumberFormat="1" applyFill="1" applyAlignment="1">
      <alignment horizontal="right" vertical="center"/>
    </xf>
    <xf numFmtId="3" fontId="13" fillId="3" borderId="6" xfId="5" quotePrefix="1" applyNumberFormat="1" applyFont="1" applyFill="1" applyBorder="1" applyAlignment="1">
      <alignment horizontal="right" vertical="center"/>
    </xf>
    <xf numFmtId="3" fontId="13" fillId="3" borderId="5" xfId="6" applyNumberFormat="1" applyFill="1"/>
    <xf numFmtId="3" fontId="10" fillId="3" borderId="6" xfId="5" applyNumberFormat="1" applyFill="1" applyBorder="1" applyAlignment="1"/>
    <xf numFmtId="3" fontId="13" fillId="3" borderId="0" xfId="5" quotePrefix="1" applyNumberFormat="1" applyFont="1" applyFill="1" applyBorder="1" applyAlignment="1">
      <alignment horizontal="right" vertical="center"/>
    </xf>
    <xf numFmtId="3" fontId="10" fillId="3" borderId="6" xfId="0" applyNumberFormat="1" applyFont="1" applyBorder="1"/>
    <xf numFmtId="169" fontId="10" fillId="3" borderId="0" xfId="0" applyNumberFormat="1" applyFont="1"/>
    <xf numFmtId="170" fontId="10" fillId="0" borderId="0" xfId="1" applyNumberFormat="1" applyFont="1"/>
    <xf numFmtId="170" fontId="10" fillId="3" borderId="0" xfId="0" applyNumberFormat="1" applyFont="1"/>
    <xf numFmtId="171" fontId="10" fillId="3" borderId="0" xfId="0" applyNumberFormat="1" applyFont="1"/>
    <xf numFmtId="3" fontId="13" fillId="3" borderId="5" xfId="5" quotePrefix="1" applyNumberFormat="1" applyFont="1" applyFill="1" applyAlignment="1">
      <alignment horizontal="right" vertical="center"/>
    </xf>
    <xf numFmtId="3" fontId="13" fillId="3" borderId="7" xfId="5" quotePrefix="1" applyNumberFormat="1" applyFont="1" applyFill="1" applyBorder="1" applyAlignment="1">
      <alignment horizontal="right" vertical="center"/>
    </xf>
    <xf numFmtId="167" fontId="13" fillId="3" borderId="6" xfId="1" applyNumberFormat="1" applyFont="1" applyFill="1" applyBorder="1" applyAlignment="1">
      <alignment horizontal="right"/>
    </xf>
    <xf numFmtId="3" fontId="49" fillId="3" borderId="6" xfId="0" applyNumberFormat="1" applyFont="1" applyBorder="1"/>
    <xf numFmtId="3" fontId="10" fillId="3" borderId="5" xfId="5" quotePrefix="1" applyNumberFormat="1" applyFill="1" applyAlignment="1">
      <alignment horizontal="right" vertical="center"/>
    </xf>
    <xf numFmtId="3" fontId="49" fillId="3" borderId="7" xfId="0" applyNumberFormat="1" applyFont="1" applyBorder="1"/>
    <xf numFmtId="0" fontId="16" fillId="3" borderId="0" xfId="0" applyFont="1"/>
    <xf numFmtId="1" fontId="16" fillId="3" borderId="0" xfId="0" applyNumberFormat="1" applyFont="1"/>
    <xf numFmtId="3" fontId="10" fillId="3" borderId="7" xfId="5" applyNumberFormat="1" applyFill="1" applyBorder="1" applyAlignment="1"/>
    <xf numFmtId="3" fontId="13" fillId="3" borderId="7" xfId="6" applyNumberFormat="1" applyFill="1" applyBorder="1"/>
    <xf numFmtId="3" fontId="12" fillId="3" borderId="0" xfId="0" applyNumberFormat="1" applyFont="1" applyAlignment="1">
      <alignment horizontal="right"/>
    </xf>
    <xf numFmtId="168" fontId="10" fillId="3" borderId="0" xfId="5" applyNumberFormat="1" applyFill="1" applyBorder="1" applyAlignment="1">
      <alignment horizontal="right" vertical="center"/>
    </xf>
    <xf numFmtId="1" fontId="12" fillId="3" borderId="0" xfId="0" applyNumberFormat="1" applyFont="1" applyAlignment="1">
      <alignment wrapText="1"/>
    </xf>
    <xf numFmtId="0" fontId="12" fillId="3" borderId="0" xfId="0" applyFont="1" applyAlignment="1">
      <alignment wrapText="1"/>
    </xf>
    <xf numFmtId="172" fontId="13" fillId="2" borderId="0" xfId="0" applyNumberFormat="1" applyFont="1" applyFill="1"/>
    <xf numFmtId="165" fontId="0" fillId="3" borderId="0" xfId="0" applyNumberFormat="1"/>
    <xf numFmtId="3" fontId="21" fillId="3" borderId="0" xfId="0" applyNumberFormat="1" applyFont="1"/>
    <xf numFmtId="0" fontId="0" fillId="3" borderId="0" xfId="0" quotePrefix="1"/>
    <xf numFmtId="0" fontId="27" fillId="0" borderId="0" xfId="165" applyFont="1"/>
    <xf numFmtId="3" fontId="10" fillId="0" borderId="5" xfId="5" applyNumberFormat="1">
      <alignment vertical="center"/>
    </xf>
    <xf numFmtId="3" fontId="13" fillId="0" borderId="5" xfId="5" applyNumberFormat="1" applyFont="1">
      <alignment vertical="center"/>
    </xf>
    <xf numFmtId="3" fontId="10" fillId="0" borderId="6" xfId="5" applyNumberFormat="1" applyBorder="1" applyAlignment="1"/>
    <xf numFmtId="3" fontId="13" fillId="0" borderId="5" xfId="6" applyNumberFormat="1"/>
    <xf numFmtId="0" fontId="10" fillId="3" borderId="27" xfId="0" applyFont="1" applyBorder="1"/>
    <xf numFmtId="0" fontId="16" fillId="2" borderId="0" xfId="166" applyFont="1" applyFill="1"/>
    <xf numFmtId="0" fontId="13" fillId="2" borderId="0" xfId="166" applyFont="1" applyFill="1"/>
    <xf numFmtId="0" fontId="20" fillId="2" borderId="0" xfId="166" applyFont="1" applyFill="1"/>
    <xf numFmtId="0" fontId="10" fillId="3" borderId="0" xfId="166"/>
    <xf numFmtId="165" fontId="16" fillId="2" borderId="0" xfId="166" applyNumberFormat="1" applyFont="1" applyFill="1"/>
    <xf numFmtId="0" fontId="8" fillId="2" borderId="1" xfId="4" applyFill="1">
      <alignment horizontal="right" vertical="center"/>
    </xf>
    <xf numFmtId="0" fontId="8" fillId="2" borderId="12" xfId="4" applyFill="1" applyBorder="1">
      <alignment horizontal="right" vertical="center"/>
    </xf>
    <xf numFmtId="168" fontId="16" fillId="2" borderId="0" xfId="166" applyNumberFormat="1" applyFont="1" applyFill="1"/>
    <xf numFmtId="168" fontId="20" fillId="2" borderId="0" xfId="166" applyNumberFormat="1" applyFont="1" applyFill="1"/>
    <xf numFmtId="165" fontId="53" fillId="2" borderId="0" xfId="166" applyNumberFormat="1" applyFont="1" applyFill="1"/>
    <xf numFmtId="3" fontId="13" fillId="2" borderId="0" xfId="166" applyNumberFormat="1" applyFont="1" applyFill="1"/>
    <xf numFmtId="0" fontId="16" fillId="2" borderId="0" xfId="166" applyFont="1" applyFill="1" applyAlignment="1">
      <alignment horizontal="left" vertical="center" wrapText="1"/>
    </xf>
    <xf numFmtId="0" fontId="8" fillId="2" borderId="2" xfId="4" applyFill="1" applyBorder="1" applyAlignment="1">
      <alignment horizontal="left"/>
    </xf>
    <xf numFmtId="0" fontId="8" fillId="2" borderId="3" xfId="4" applyFill="1" applyBorder="1" applyAlignment="1">
      <alignment horizontal="right" wrapText="1"/>
    </xf>
    <xf numFmtId="0" fontId="8" fillId="2" borderId="7" xfId="4" applyFill="1" applyBorder="1" applyAlignment="1">
      <alignment horizontal="right" wrapText="1"/>
    </xf>
    <xf numFmtId="0" fontId="8" fillId="2" borderId="5" xfId="4" applyFill="1" applyBorder="1" applyAlignment="1">
      <alignment horizontal="right" wrapText="1"/>
    </xf>
    <xf numFmtId="0" fontId="8" fillId="2" borderId="9" xfId="4" applyFill="1" applyBorder="1" applyAlignment="1">
      <alignment horizontal="right" wrapText="1"/>
    </xf>
    <xf numFmtId="0" fontId="8" fillId="2" borderId="10" xfId="4" applyFill="1" applyBorder="1" applyAlignment="1">
      <alignment horizontal="right" wrapText="1"/>
    </xf>
    <xf numFmtId="3" fontId="0" fillId="3" borderId="3" xfId="0" applyNumberFormat="1" applyBorder="1"/>
    <xf numFmtId="3" fontId="0" fillId="3" borderId="47" xfId="0" applyNumberFormat="1" applyBorder="1"/>
    <xf numFmtId="3" fontId="0" fillId="3" borderId="48" xfId="0" applyNumberFormat="1" applyBorder="1"/>
    <xf numFmtId="3" fontId="0" fillId="3" borderId="6" xfId="0" applyNumberFormat="1" applyBorder="1"/>
    <xf numFmtId="3" fontId="10" fillId="3" borderId="7" xfId="0" applyNumberFormat="1" applyFont="1" applyBorder="1"/>
    <xf numFmtId="3" fontId="10" fillId="3" borderId="0" xfId="0" applyNumberFormat="1" applyFont="1" applyAlignment="1">
      <alignment horizontal="right"/>
    </xf>
    <xf numFmtId="3" fontId="10" fillId="3" borderId="6" xfId="0" applyNumberFormat="1" applyFont="1" applyBorder="1" applyAlignment="1">
      <alignment horizontal="right"/>
    </xf>
    <xf numFmtId="3" fontId="10" fillId="3" borderId="7" xfId="0" applyNumberFormat="1" applyFont="1" applyBorder="1" applyAlignment="1">
      <alignment horizontal="right"/>
    </xf>
    <xf numFmtId="166" fontId="13" fillId="2" borderId="0" xfId="1" applyNumberFormat="1" applyFont="1" applyFill="1"/>
    <xf numFmtId="166" fontId="59" fillId="2" borderId="0" xfId="1" applyNumberFormat="1" applyFont="1" applyFill="1"/>
    <xf numFmtId="3" fontId="12" fillId="3" borderId="0" xfId="0" applyNumberFormat="1" applyFont="1"/>
    <xf numFmtId="0" fontId="12" fillId="3" borderId="33" xfId="0" applyFont="1" applyBorder="1" applyAlignment="1">
      <alignment horizontal="right" wrapText="1"/>
    </xf>
    <xf numFmtId="3" fontId="12" fillId="3" borderId="31" xfId="0" applyNumberFormat="1" applyFont="1" applyBorder="1" applyAlignment="1">
      <alignment horizontal="right" wrapText="1"/>
    </xf>
    <xf numFmtId="0" fontId="12" fillId="3" borderId="31" xfId="0" applyFont="1" applyBorder="1" applyAlignment="1">
      <alignment horizontal="right" wrapText="1"/>
    </xf>
    <xf numFmtId="0" fontId="11" fillId="3" borderId="37" xfId="0" applyFont="1" applyBorder="1" applyAlignment="1">
      <alignment horizontal="left" vertical="top" wrapText="1"/>
    </xf>
    <xf numFmtId="3" fontId="11" fillId="3" borderId="31" xfId="0" applyNumberFormat="1" applyFont="1" applyBorder="1" applyAlignment="1">
      <alignment horizontal="right" wrapText="1"/>
    </xf>
    <xf numFmtId="0" fontId="11" fillId="3" borderId="31" xfId="0" applyFont="1" applyBorder="1" applyAlignment="1">
      <alignment horizontal="right" wrapText="1"/>
    </xf>
    <xf numFmtId="0" fontId="11" fillId="0" borderId="0" xfId="0" applyFont="1" applyFill="1" applyAlignment="1">
      <alignment horizontal="left" vertical="top" wrapText="1"/>
    </xf>
    <xf numFmtId="3" fontId="11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3" fontId="0" fillId="3" borderId="0" xfId="0" quotePrefix="1" applyNumberFormat="1"/>
    <xf numFmtId="1" fontId="16" fillId="2" borderId="0" xfId="0" applyNumberFormat="1" applyFont="1" applyFill="1"/>
    <xf numFmtId="1" fontId="10" fillId="0" borderId="0" xfId="0" applyNumberFormat="1" applyFont="1" applyFill="1" applyAlignment="1">
      <alignment horizontal="left"/>
    </xf>
    <xf numFmtId="3" fontId="10" fillId="0" borderId="5" xfId="5" applyNumberFormat="1" applyAlignment="1"/>
    <xf numFmtId="3" fontId="10" fillId="0" borderId="6" xfId="0" applyNumberFormat="1" applyFont="1" applyFill="1" applyBorder="1"/>
    <xf numFmtId="0" fontId="16" fillId="0" borderId="0" xfId="0" applyFont="1" applyFill="1"/>
    <xf numFmtId="3" fontId="10" fillId="0" borderId="0" xfId="0" applyNumberFormat="1" applyFont="1" applyFill="1"/>
    <xf numFmtId="3" fontId="13" fillId="0" borderId="0" xfId="0" applyNumberFormat="1" applyFont="1" applyFill="1"/>
    <xf numFmtId="0" fontId="53" fillId="2" borderId="0" xfId="0" applyFont="1" applyFill="1"/>
    <xf numFmtId="165" fontId="10" fillId="2" borderId="0" xfId="0" applyNumberFormat="1" applyFont="1" applyFill="1" applyAlignment="1">
      <alignment wrapText="1"/>
    </xf>
    <xf numFmtId="3" fontId="10" fillId="3" borderId="3" xfId="0" applyNumberFormat="1" applyFont="1" applyBorder="1"/>
    <xf numFmtId="3" fontId="10" fillId="3" borderId="4" xfId="0" applyNumberFormat="1" applyFont="1" applyBorder="1"/>
    <xf numFmtId="3" fontId="13" fillId="3" borderId="6" xfId="0" applyNumberFormat="1" applyFont="1" applyBorder="1"/>
    <xf numFmtId="3" fontId="13" fillId="3" borderId="7" xfId="0" applyNumberFormat="1" applyFont="1" applyBorder="1"/>
    <xf numFmtId="165" fontId="53" fillId="2" borderId="0" xfId="0" applyNumberFormat="1" applyFont="1" applyFill="1"/>
    <xf numFmtId="3" fontId="12" fillId="3" borderId="6" xfId="0" applyNumberFormat="1" applyFont="1" applyBorder="1"/>
    <xf numFmtId="3" fontId="12" fillId="3" borderId="6" xfId="0" applyNumberFormat="1" applyFont="1" applyBorder="1" applyAlignment="1">
      <alignment horizontal="right"/>
    </xf>
    <xf numFmtId="3" fontId="12" fillId="3" borderId="7" xfId="0" applyNumberFormat="1" applyFont="1" applyBorder="1" applyAlignment="1">
      <alignment horizontal="right"/>
    </xf>
    <xf numFmtId="0" fontId="53" fillId="3" borderId="15" xfId="0" applyFont="1" applyBorder="1"/>
    <xf numFmtId="0" fontId="7" fillId="2" borderId="37" xfId="3" applyFill="1" applyBorder="1">
      <alignment horizontal="left"/>
    </xf>
    <xf numFmtId="0" fontId="13" fillId="2" borderId="0" xfId="3" applyFont="1" applyFill="1" applyAlignment="1">
      <alignment horizontal="center" vertical="top"/>
    </xf>
    <xf numFmtId="0" fontId="7" fillId="2" borderId="60" xfId="3" applyFill="1" applyBorder="1">
      <alignment horizontal="left"/>
    </xf>
    <xf numFmtId="0" fontId="13" fillId="2" borderId="61" xfId="3" applyFont="1" applyFill="1" applyBorder="1" applyAlignment="1">
      <alignment vertical="top"/>
    </xf>
    <xf numFmtId="0" fontId="13" fillId="2" borderId="36" xfId="3" applyFont="1" applyFill="1" applyBorder="1" applyAlignment="1">
      <alignment horizontal="center" vertical="top"/>
    </xf>
    <xf numFmtId="0" fontId="13" fillId="2" borderId="31" xfId="3" applyFont="1" applyFill="1" applyBorder="1" applyAlignment="1">
      <alignment horizontal="center" vertical="top"/>
    </xf>
    <xf numFmtId="0" fontId="12" fillId="3" borderId="49" xfId="0" applyFont="1" applyBorder="1" applyAlignment="1">
      <alignment horizontal="center" wrapText="1"/>
    </xf>
    <xf numFmtId="3" fontId="10" fillId="0" borderId="5" xfId="5" applyNumberFormat="1" applyAlignment="1">
      <alignment horizontal="right"/>
    </xf>
    <xf numFmtId="3" fontId="10" fillId="0" borderId="6" xfId="5" applyNumberFormat="1" applyBorder="1" applyAlignment="1">
      <alignment horizontal="right"/>
    </xf>
    <xf numFmtId="3" fontId="49" fillId="0" borderId="7" xfId="0" applyNumberFormat="1" applyFont="1" applyFill="1" applyBorder="1"/>
    <xf numFmtId="167" fontId="13" fillId="0" borderId="6" xfId="1" applyNumberFormat="1" applyFont="1" applyFill="1" applyBorder="1" applyAlignment="1">
      <alignment horizontal="right"/>
    </xf>
    <xf numFmtId="3" fontId="10" fillId="0" borderId="4" xfId="5" applyNumberFormat="1" applyBorder="1" applyAlignment="1"/>
    <xf numFmtId="3" fontId="10" fillId="0" borderId="7" xfId="5" applyNumberFormat="1" applyBorder="1" applyAlignment="1"/>
    <xf numFmtId="3" fontId="13" fillId="0" borderId="7" xfId="6" applyNumberFormat="1" applyBorder="1"/>
    <xf numFmtId="3" fontId="10" fillId="0" borderId="7" xfId="5" applyNumberFormat="1" applyBorder="1" applyAlignment="1">
      <alignment horizontal="right"/>
    </xf>
    <xf numFmtId="3" fontId="0" fillId="0" borderId="0" xfId="0" applyNumberFormat="1" applyFill="1"/>
    <xf numFmtId="3" fontId="10" fillId="2" borderId="6" xfId="5" applyNumberFormat="1" applyFill="1" applyBorder="1" applyAlignment="1">
      <alignment horizontal="right"/>
    </xf>
    <xf numFmtId="3" fontId="10" fillId="2" borderId="6" xfId="0" applyNumberFormat="1" applyFont="1" applyFill="1" applyBorder="1" applyAlignment="1">
      <alignment horizontal="right" wrapText="1"/>
    </xf>
    <xf numFmtId="165" fontId="10" fillId="2" borderId="0" xfId="0" applyNumberFormat="1" applyFont="1" applyFill="1" applyAlignment="1">
      <alignment horizontal="right" wrapText="1"/>
    </xf>
    <xf numFmtId="168" fontId="13" fillId="3" borderId="0" xfId="5" applyNumberFormat="1" applyFont="1" applyFill="1" applyBorder="1" applyAlignment="1">
      <alignment horizontal="right" vertical="center"/>
    </xf>
    <xf numFmtId="2" fontId="10" fillId="3" borderId="31" xfId="0" applyNumberFormat="1" applyFont="1" applyBorder="1" applyAlignment="1">
      <alignment horizontal="right"/>
    </xf>
    <xf numFmtId="165" fontId="13" fillId="2" borderId="0" xfId="0" applyNumberFormat="1" applyFont="1" applyFill="1" applyAlignment="1">
      <alignment wrapText="1"/>
    </xf>
    <xf numFmtId="0" fontId="10" fillId="0" borderId="0" xfId="168"/>
    <xf numFmtId="3" fontId="10" fillId="0" borderId="6" xfId="5" applyNumberFormat="1" applyBorder="1">
      <alignment vertical="center"/>
    </xf>
    <xf numFmtId="3" fontId="13" fillId="0" borderId="6" xfId="5" quotePrefix="1" applyNumberFormat="1" applyFont="1" applyBorder="1" applyAlignment="1">
      <alignment horizontal="right" vertical="center"/>
    </xf>
    <xf numFmtId="3" fontId="10" fillId="0" borderId="0" xfId="5" quotePrefix="1" applyNumberFormat="1" applyBorder="1" applyAlignment="1">
      <alignment horizontal="right" vertical="center"/>
    </xf>
    <xf numFmtId="3" fontId="10" fillId="0" borderId="0" xfId="5" applyNumberFormat="1" applyBorder="1" applyAlignment="1">
      <alignment horizontal="right" vertical="center"/>
    </xf>
    <xf numFmtId="3" fontId="13" fillId="0" borderId="0" xfId="5" quotePrefix="1" applyNumberFormat="1" applyFont="1" applyBorder="1" applyAlignment="1">
      <alignment horizontal="right" vertical="center"/>
    </xf>
    <xf numFmtId="3" fontId="10" fillId="0" borderId="7" xfId="5" applyNumberFormat="1" applyBorder="1">
      <alignment vertical="center"/>
    </xf>
    <xf numFmtId="3" fontId="13" fillId="0" borderId="7" xfId="5" applyNumberFormat="1" applyFont="1" applyBorder="1">
      <alignment vertical="center"/>
    </xf>
    <xf numFmtId="167" fontId="13" fillId="0" borderId="4" xfId="1" applyNumberFormat="1" applyFont="1" applyFill="1" applyBorder="1" applyAlignment="1">
      <alignment horizontal="right"/>
    </xf>
    <xf numFmtId="167" fontId="13" fillId="3" borderId="4" xfId="1" applyNumberFormat="1" applyFont="1" applyFill="1" applyBorder="1" applyAlignment="1">
      <alignment horizontal="right"/>
    </xf>
    <xf numFmtId="0" fontId="53" fillId="0" borderId="29" xfId="3" applyFont="1" applyBorder="1">
      <alignment horizontal="left"/>
    </xf>
    <xf numFmtId="1" fontId="0" fillId="3" borderId="0" xfId="0" applyNumberFormat="1"/>
    <xf numFmtId="0" fontId="82" fillId="3" borderId="0" xfId="0" applyFont="1"/>
    <xf numFmtId="1" fontId="16" fillId="2" borderId="0" xfId="166" applyNumberFormat="1" applyFont="1" applyFill="1"/>
    <xf numFmtId="168" fontId="16" fillId="0" borderId="0" xfId="0" applyNumberFormat="1" applyFont="1" applyFill="1"/>
    <xf numFmtId="3" fontId="13" fillId="0" borderId="6" xfId="5" applyNumberFormat="1" applyFont="1" applyBorder="1" applyAlignment="1"/>
    <xf numFmtId="3" fontId="11" fillId="0" borderId="7" xfId="0" applyNumberFormat="1" applyFont="1" applyFill="1" applyBorder="1" applyAlignment="1">
      <alignment horizontal="right"/>
    </xf>
    <xf numFmtId="3" fontId="0" fillId="0" borderId="6" xfId="5" applyNumberFormat="1" applyFont="1" applyBorder="1" applyAlignment="1"/>
    <xf numFmtId="3" fontId="13" fillId="0" borderId="6" xfId="6" applyNumberFormat="1" applyBorder="1"/>
    <xf numFmtId="3" fontId="0" fillId="3" borderId="5" xfId="5" applyNumberFormat="1" applyFont="1" applyFill="1">
      <alignment vertical="center"/>
    </xf>
    <xf numFmtId="3" fontId="13" fillId="3" borderId="5" xfId="5" applyNumberFormat="1" applyFont="1" applyFill="1" applyAlignment="1">
      <alignment horizontal="right" vertical="center"/>
    </xf>
    <xf numFmtId="3" fontId="0" fillId="0" borderId="7" xfId="5" applyNumberFormat="1" applyFont="1" applyBorder="1" applyAlignment="1"/>
    <xf numFmtId="3" fontId="0" fillId="0" borderId="5" xfId="5" applyNumberFormat="1" applyFont="1">
      <alignment vertical="center"/>
    </xf>
    <xf numFmtId="165" fontId="12" fillId="0" borderId="7" xfId="0" applyNumberFormat="1" applyFont="1" applyFill="1" applyBorder="1" applyAlignment="1">
      <alignment horizontal="right"/>
    </xf>
    <xf numFmtId="165" fontId="10" fillId="0" borderId="5" xfId="5" applyNumberFormat="1" applyAlignment="1"/>
    <xf numFmtId="165" fontId="10" fillId="0" borderId="5" xfId="5" applyNumberFormat="1" applyAlignment="1">
      <alignment horizontal="right"/>
    </xf>
    <xf numFmtId="3" fontId="13" fillId="0" borderId="5" xfId="5" applyNumberFormat="1" applyFont="1" applyAlignment="1"/>
    <xf numFmtId="165" fontId="13" fillId="0" borderId="5" xfId="5" applyNumberFormat="1" applyFont="1" applyAlignment="1"/>
    <xf numFmtId="3" fontId="0" fillId="3" borderId="31" xfId="0" applyNumberFormat="1" applyBorder="1" applyAlignment="1">
      <alignment horizontal="right"/>
    </xf>
    <xf numFmtId="3" fontId="0" fillId="3" borderId="30" xfId="0" applyNumberFormat="1" applyBorder="1" applyAlignment="1">
      <alignment horizontal="right"/>
    </xf>
    <xf numFmtId="3" fontId="11" fillId="3" borderId="6" xfId="0" applyNumberFormat="1" applyFont="1" applyBorder="1" applyAlignment="1">
      <alignment horizontal="right"/>
    </xf>
    <xf numFmtId="3" fontId="11" fillId="3" borderId="6" xfId="0" applyNumberFormat="1" applyFont="1" applyBorder="1"/>
    <xf numFmtId="165" fontId="13" fillId="0" borderId="6" xfId="5" applyNumberFormat="1" applyFont="1" applyBorder="1" applyAlignment="1"/>
    <xf numFmtId="168" fontId="0" fillId="3" borderId="0" xfId="0" applyNumberFormat="1"/>
    <xf numFmtId="0" fontId="13" fillId="2" borderId="32" xfId="3" applyFont="1" applyFill="1" applyBorder="1" applyAlignment="1">
      <alignment horizontal="center" vertical="top"/>
    </xf>
    <xf numFmtId="0" fontId="13" fillId="2" borderId="59" xfId="3" applyFont="1" applyFill="1" applyBorder="1" applyAlignment="1">
      <alignment horizontal="center" vertical="top"/>
    </xf>
    <xf numFmtId="0" fontId="13" fillId="2" borderId="32" xfId="3" applyFont="1" applyFill="1" applyBorder="1" applyAlignment="1">
      <alignment horizontal="center"/>
    </xf>
    <xf numFmtId="0" fontId="13" fillId="2" borderId="59" xfId="3" applyFont="1" applyFill="1" applyBorder="1" applyAlignment="1">
      <alignment horizontal="center"/>
    </xf>
    <xf numFmtId="0" fontId="13" fillId="2" borderId="49" xfId="3" applyFont="1" applyFill="1" applyBorder="1" applyAlignment="1">
      <alignment horizontal="center"/>
    </xf>
    <xf numFmtId="0" fontId="13" fillId="2" borderId="34" xfId="3" applyFont="1" applyFill="1" applyBorder="1" applyAlignment="1">
      <alignment horizontal="center" vertical="top"/>
    </xf>
    <xf numFmtId="0" fontId="13" fillId="2" borderId="0" xfId="3" applyFont="1" applyFill="1" applyAlignment="1">
      <alignment horizontal="center" vertical="top"/>
    </xf>
    <xf numFmtId="0" fontId="13" fillId="2" borderId="37" xfId="3" applyFont="1" applyFill="1" applyBorder="1" applyAlignment="1">
      <alignment horizontal="center" vertical="top"/>
    </xf>
    <xf numFmtId="0" fontId="8" fillId="2" borderId="12" xfId="4" applyFill="1" applyBorder="1" applyAlignment="1">
      <alignment horizontal="center" vertical="center"/>
    </xf>
    <xf numFmtId="0" fontId="8" fillId="2" borderId="11" xfId="4" applyFill="1" applyBorder="1" applyAlignment="1">
      <alignment horizontal="center" vertical="center"/>
    </xf>
    <xf numFmtId="0" fontId="8" fillId="2" borderId="14" xfId="4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2" borderId="4" xfId="4" applyFill="1" applyBorder="1" applyAlignment="1">
      <alignment horizontal="center" wrapText="1"/>
    </xf>
    <xf numFmtId="0" fontId="8" fillId="2" borderId="2" xfId="4" applyFill="1" applyBorder="1" applyAlignment="1">
      <alignment horizontal="center" wrapText="1"/>
    </xf>
    <xf numFmtId="0" fontId="8" fillId="2" borderId="13" xfId="4" applyFill="1" applyBorder="1" applyAlignment="1">
      <alignment horizontal="center" wrapText="1"/>
    </xf>
    <xf numFmtId="0" fontId="8" fillId="2" borderId="7" xfId="4" applyFill="1" applyBorder="1" applyAlignment="1">
      <alignment horizontal="center" wrapText="1"/>
    </xf>
    <xf numFmtId="0" fontId="8" fillId="2" borderId="0" xfId="4" applyFill="1" applyBorder="1" applyAlignment="1">
      <alignment horizontal="center" wrapText="1"/>
    </xf>
    <xf numFmtId="0" fontId="8" fillId="2" borderId="4" xfId="4" applyFill="1" applyBorder="1" applyAlignment="1">
      <alignment horizontal="center" vertical="top" wrapText="1"/>
    </xf>
    <xf numFmtId="0" fontId="8" fillId="2" borderId="13" xfId="4" applyFill="1" applyBorder="1" applyAlignment="1">
      <alignment horizontal="center" vertical="top" wrapText="1"/>
    </xf>
    <xf numFmtId="0" fontId="8" fillId="2" borderId="2" xfId="4" applyFill="1" applyBorder="1" applyAlignment="1">
      <alignment horizontal="center" vertical="top" wrapText="1"/>
    </xf>
    <xf numFmtId="0" fontId="13" fillId="2" borderId="3" xfId="3" applyFont="1" applyFill="1" applyBorder="1" applyAlignment="1">
      <alignment horizontal="center" vertical="top"/>
    </xf>
    <xf numFmtId="0" fontId="13" fillId="2" borderId="6" xfId="3" applyFont="1" applyFill="1" applyBorder="1" applyAlignment="1">
      <alignment horizontal="center" vertical="top"/>
    </xf>
    <xf numFmtId="0" fontId="13" fillId="2" borderId="9" xfId="3" applyFont="1" applyFill="1" applyBorder="1" applyAlignment="1">
      <alignment horizontal="center" vertical="top"/>
    </xf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8" fillId="2" borderId="4" xfId="4" applyFill="1" applyBorder="1" applyAlignment="1">
      <alignment horizontal="right" vertical="top" wrapText="1"/>
    </xf>
    <xf numFmtId="0" fontId="8" fillId="2" borderId="7" xfId="4" applyFill="1" applyBorder="1" applyAlignment="1">
      <alignment horizontal="right" vertical="top" wrapText="1"/>
    </xf>
    <xf numFmtId="0" fontId="8" fillId="2" borderId="10" xfId="4" applyFill="1" applyBorder="1" applyAlignment="1">
      <alignment horizontal="right" vertical="top" wrapText="1"/>
    </xf>
    <xf numFmtId="0" fontId="8" fillId="2" borderId="12" xfId="4" applyFill="1" applyBorder="1" applyAlignment="1">
      <alignment horizontal="center" vertical="top" wrapText="1"/>
    </xf>
    <xf numFmtId="0" fontId="8" fillId="2" borderId="14" xfId="4" applyFill="1" applyBorder="1" applyAlignment="1">
      <alignment horizontal="center" vertical="top" wrapText="1"/>
    </xf>
    <xf numFmtId="0" fontId="8" fillId="2" borderId="12" xfId="4" applyFill="1" applyBorder="1" applyAlignment="1">
      <alignment horizontal="center" vertical="top"/>
    </xf>
    <xf numFmtId="0" fontId="8" fillId="2" borderId="14" xfId="4" applyFill="1" applyBorder="1" applyAlignment="1">
      <alignment horizontal="center" vertical="top"/>
    </xf>
    <xf numFmtId="0" fontId="8" fillId="2" borderId="11" xfId="4" applyFill="1" applyBorder="1" applyAlignment="1">
      <alignment horizontal="center" vertical="top"/>
    </xf>
    <xf numFmtId="0" fontId="12" fillId="3" borderId="32" xfId="0" applyFont="1" applyBorder="1" applyAlignment="1">
      <alignment horizontal="center" wrapText="1"/>
    </xf>
    <xf numFmtId="0" fontId="12" fillId="3" borderId="59" xfId="0" applyFont="1" applyBorder="1" applyAlignment="1">
      <alignment horizontal="center" wrapText="1"/>
    </xf>
    <xf numFmtId="0" fontId="12" fillId="3" borderId="49" xfId="0" applyFont="1" applyBorder="1" applyAlignment="1">
      <alignment horizontal="center" wrapText="1"/>
    </xf>
    <xf numFmtId="0" fontId="12" fillId="3" borderId="36" xfId="0" applyFont="1" applyBorder="1" applyAlignment="1">
      <alignment horizontal="left" wrapText="1"/>
    </xf>
    <xf numFmtId="0" fontId="12" fillId="3" borderId="40" xfId="0" applyFont="1" applyBorder="1" applyAlignment="1">
      <alignment horizontal="left" wrapText="1"/>
    </xf>
    <xf numFmtId="3" fontId="83" fillId="3" borderId="0" xfId="0" applyNumberFormat="1" applyFont="1"/>
    <xf numFmtId="3" fontId="0" fillId="0" borderId="0" xfId="0" applyNumberFormat="1" applyFill="1" applyBorder="1"/>
    <xf numFmtId="175" fontId="10" fillId="3" borderId="0" xfId="0" applyNumberFormat="1" applyFont="1"/>
  </cellXfs>
  <cellStyles count="170">
    <cellStyle name="1. Tabell nr" xfId="2" xr:uid="{00000000-0005-0000-0000-000000000000}"/>
    <cellStyle name="2. Tabell-tittel" xfId="3" xr:uid="{00000000-0005-0000-0000-000001000000}"/>
    <cellStyle name="20 % – uthevingsfarge 1" xfId="72" builtinId="30" customBuiltin="1"/>
    <cellStyle name="20 % - uthevingsfarge 1 2" xfId="99" xr:uid="{00000000-0005-0000-0000-000003000000}"/>
    <cellStyle name="20 % - uthevingsfarge 1 2 2" xfId="127" xr:uid="{00000000-0005-0000-0000-000004000000}"/>
    <cellStyle name="20 % - uthevingsfarge 1 3" xfId="141" xr:uid="{00000000-0005-0000-0000-000005000000}"/>
    <cellStyle name="20 % - uthevingsfarge 1 4" xfId="113" xr:uid="{00000000-0005-0000-0000-000006000000}"/>
    <cellStyle name="20 % – uthevingsfarge 2" xfId="76" builtinId="34" customBuiltin="1"/>
    <cellStyle name="20 % - uthevingsfarge 2 2" xfId="101" xr:uid="{00000000-0005-0000-0000-000008000000}"/>
    <cellStyle name="20 % - uthevingsfarge 2 2 2" xfId="129" xr:uid="{00000000-0005-0000-0000-000009000000}"/>
    <cellStyle name="20 % - uthevingsfarge 2 3" xfId="143" xr:uid="{00000000-0005-0000-0000-00000A000000}"/>
    <cellStyle name="20 % - uthevingsfarge 2 4" xfId="115" xr:uid="{00000000-0005-0000-0000-00000B000000}"/>
    <cellStyle name="20 % – uthevingsfarge 3" xfId="80" builtinId="38" customBuiltin="1"/>
    <cellStyle name="20 % - uthevingsfarge 3 2" xfId="103" xr:uid="{00000000-0005-0000-0000-00000D000000}"/>
    <cellStyle name="20 % - uthevingsfarge 3 2 2" xfId="131" xr:uid="{00000000-0005-0000-0000-00000E000000}"/>
    <cellStyle name="20 % - uthevingsfarge 3 3" xfId="145" xr:uid="{00000000-0005-0000-0000-00000F000000}"/>
    <cellStyle name="20 % - uthevingsfarge 3 4" xfId="117" xr:uid="{00000000-0005-0000-0000-000010000000}"/>
    <cellStyle name="20 % – uthevingsfarge 4" xfId="84" builtinId="42" customBuiltin="1"/>
    <cellStyle name="20 % - uthevingsfarge 4 2" xfId="105" xr:uid="{00000000-0005-0000-0000-000012000000}"/>
    <cellStyle name="20 % - uthevingsfarge 4 2 2" xfId="133" xr:uid="{00000000-0005-0000-0000-000013000000}"/>
    <cellStyle name="20 % - uthevingsfarge 4 3" xfId="147" xr:uid="{00000000-0005-0000-0000-000014000000}"/>
    <cellStyle name="20 % - uthevingsfarge 4 4" xfId="119" xr:uid="{00000000-0005-0000-0000-000015000000}"/>
    <cellStyle name="20 % – uthevingsfarge 5" xfId="88" builtinId="46" customBuiltin="1"/>
    <cellStyle name="20 % - uthevingsfarge 5 2" xfId="107" xr:uid="{00000000-0005-0000-0000-000017000000}"/>
    <cellStyle name="20 % - uthevingsfarge 5 2 2" xfId="135" xr:uid="{00000000-0005-0000-0000-000018000000}"/>
    <cellStyle name="20 % - uthevingsfarge 5 3" xfId="149" xr:uid="{00000000-0005-0000-0000-000019000000}"/>
    <cellStyle name="20 % - uthevingsfarge 5 4" xfId="121" xr:uid="{00000000-0005-0000-0000-00001A000000}"/>
    <cellStyle name="20 % – uthevingsfarge 6" xfId="92" builtinId="50" customBuiltin="1"/>
    <cellStyle name="20 % - uthevingsfarge 6 2" xfId="109" xr:uid="{00000000-0005-0000-0000-00001C000000}"/>
    <cellStyle name="20 % - uthevingsfarge 6 2 2" xfId="137" xr:uid="{00000000-0005-0000-0000-00001D000000}"/>
    <cellStyle name="20 % - uthevingsfarge 6 3" xfId="151" xr:uid="{00000000-0005-0000-0000-00001E000000}"/>
    <cellStyle name="20 % - uthevingsfarge 6 4" xfId="123" xr:uid="{00000000-0005-0000-0000-00001F000000}"/>
    <cellStyle name="20% - Accent1" xfId="12" xr:uid="{00000000-0005-0000-0000-000020000000}"/>
    <cellStyle name="20% - Accent2" xfId="13" xr:uid="{00000000-0005-0000-0000-000021000000}"/>
    <cellStyle name="20% - Accent3" xfId="14" xr:uid="{00000000-0005-0000-0000-000022000000}"/>
    <cellStyle name="20% - Accent4" xfId="15" xr:uid="{00000000-0005-0000-0000-000023000000}"/>
    <cellStyle name="20% - Accent5" xfId="16" xr:uid="{00000000-0005-0000-0000-000024000000}"/>
    <cellStyle name="20% - Accent6" xfId="17" xr:uid="{00000000-0005-0000-0000-000025000000}"/>
    <cellStyle name="20% - uthevingsfarge 1 2" xfId="153" xr:uid="{00000000-0005-0000-0000-000026000000}"/>
    <cellStyle name="20% - uthevingsfarge 2 2" xfId="154" xr:uid="{00000000-0005-0000-0000-000027000000}"/>
    <cellStyle name="20% - uthevingsfarge 3 2" xfId="155" xr:uid="{00000000-0005-0000-0000-000028000000}"/>
    <cellStyle name="20% - uthevingsfarge 4 2" xfId="156" xr:uid="{00000000-0005-0000-0000-000029000000}"/>
    <cellStyle name="20% - uthevingsfarge 5 2" xfId="157" xr:uid="{00000000-0005-0000-0000-00002A000000}"/>
    <cellStyle name="20% - uthevingsfarge 6 2" xfId="158" xr:uid="{00000000-0005-0000-0000-00002B000000}"/>
    <cellStyle name="3. Tabell-hode" xfId="4" xr:uid="{00000000-0005-0000-0000-00002C000000}"/>
    <cellStyle name="4. Tabell-kropp" xfId="5" xr:uid="{00000000-0005-0000-0000-00002D000000}"/>
    <cellStyle name="4. Tabell-kropp 2" xfId="169" xr:uid="{091782C8-56ED-4827-B319-C05ACCE864C7}"/>
    <cellStyle name="40 % – uthevingsfarge 1" xfId="73" builtinId="31" customBuiltin="1"/>
    <cellStyle name="40 % - uthevingsfarge 1 2" xfId="100" xr:uid="{00000000-0005-0000-0000-00002F000000}"/>
    <cellStyle name="40 % - uthevingsfarge 1 2 2" xfId="128" xr:uid="{00000000-0005-0000-0000-000030000000}"/>
    <cellStyle name="40 % - uthevingsfarge 1 3" xfId="142" xr:uid="{00000000-0005-0000-0000-000031000000}"/>
    <cellStyle name="40 % - uthevingsfarge 1 4" xfId="114" xr:uid="{00000000-0005-0000-0000-000032000000}"/>
    <cellStyle name="40 % – uthevingsfarge 2" xfId="77" builtinId="35" customBuiltin="1"/>
    <cellStyle name="40 % - uthevingsfarge 2 2" xfId="102" xr:uid="{00000000-0005-0000-0000-000034000000}"/>
    <cellStyle name="40 % - uthevingsfarge 2 2 2" xfId="130" xr:uid="{00000000-0005-0000-0000-000035000000}"/>
    <cellStyle name="40 % - uthevingsfarge 2 3" xfId="144" xr:uid="{00000000-0005-0000-0000-000036000000}"/>
    <cellStyle name="40 % - uthevingsfarge 2 4" xfId="116" xr:uid="{00000000-0005-0000-0000-000037000000}"/>
    <cellStyle name="40 % – uthevingsfarge 3" xfId="81" builtinId="39" customBuiltin="1"/>
    <cellStyle name="40 % - uthevingsfarge 3 2" xfId="104" xr:uid="{00000000-0005-0000-0000-000039000000}"/>
    <cellStyle name="40 % - uthevingsfarge 3 2 2" xfId="132" xr:uid="{00000000-0005-0000-0000-00003A000000}"/>
    <cellStyle name="40 % - uthevingsfarge 3 3" xfId="146" xr:uid="{00000000-0005-0000-0000-00003B000000}"/>
    <cellStyle name="40 % - uthevingsfarge 3 4" xfId="118" xr:uid="{00000000-0005-0000-0000-00003C000000}"/>
    <cellStyle name="40 % – uthevingsfarge 4" xfId="85" builtinId="43" customBuiltin="1"/>
    <cellStyle name="40 % - uthevingsfarge 4 2" xfId="106" xr:uid="{00000000-0005-0000-0000-00003E000000}"/>
    <cellStyle name="40 % - uthevingsfarge 4 2 2" xfId="134" xr:uid="{00000000-0005-0000-0000-00003F000000}"/>
    <cellStyle name="40 % - uthevingsfarge 4 3" xfId="148" xr:uid="{00000000-0005-0000-0000-000040000000}"/>
    <cellStyle name="40 % - uthevingsfarge 4 4" xfId="120" xr:uid="{00000000-0005-0000-0000-000041000000}"/>
    <cellStyle name="40 % – uthevingsfarge 5" xfId="89" builtinId="47" customBuiltin="1"/>
    <cellStyle name="40 % - uthevingsfarge 5 2" xfId="108" xr:uid="{00000000-0005-0000-0000-000043000000}"/>
    <cellStyle name="40 % - uthevingsfarge 5 2 2" xfId="136" xr:uid="{00000000-0005-0000-0000-000044000000}"/>
    <cellStyle name="40 % - uthevingsfarge 5 3" xfId="150" xr:uid="{00000000-0005-0000-0000-000045000000}"/>
    <cellStyle name="40 % - uthevingsfarge 5 4" xfId="122" xr:uid="{00000000-0005-0000-0000-000046000000}"/>
    <cellStyle name="40 % – uthevingsfarge 6" xfId="93" builtinId="51" customBuiltin="1"/>
    <cellStyle name="40 % - uthevingsfarge 6 2" xfId="110" xr:uid="{00000000-0005-0000-0000-000048000000}"/>
    <cellStyle name="40 % - uthevingsfarge 6 2 2" xfId="138" xr:uid="{00000000-0005-0000-0000-000049000000}"/>
    <cellStyle name="40 % - uthevingsfarge 6 3" xfId="152" xr:uid="{00000000-0005-0000-0000-00004A000000}"/>
    <cellStyle name="40 % - uthevingsfarge 6 4" xfId="124" xr:uid="{00000000-0005-0000-0000-00004B000000}"/>
    <cellStyle name="40% - Accent1" xfId="18" xr:uid="{00000000-0005-0000-0000-00004C000000}"/>
    <cellStyle name="40% - Accent2" xfId="19" xr:uid="{00000000-0005-0000-0000-00004D000000}"/>
    <cellStyle name="40% - Accent3" xfId="20" xr:uid="{00000000-0005-0000-0000-00004E000000}"/>
    <cellStyle name="40% - Accent4" xfId="21" xr:uid="{00000000-0005-0000-0000-00004F000000}"/>
    <cellStyle name="40% - Accent5" xfId="22" xr:uid="{00000000-0005-0000-0000-000050000000}"/>
    <cellStyle name="40% - Accent6" xfId="23" xr:uid="{00000000-0005-0000-0000-000051000000}"/>
    <cellStyle name="40% - uthevingsfarge 1 2" xfId="159" xr:uid="{00000000-0005-0000-0000-000052000000}"/>
    <cellStyle name="40% - uthevingsfarge 2 2" xfId="160" xr:uid="{00000000-0005-0000-0000-000053000000}"/>
    <cellStyle name="40% - uthevingsfarge 3 2" xfId="161" xr:uid="{00000000-0005-0000-0000-000054000000}"/>
    <cellStyle name="40% - uthevingsfarge 4 2" xfId="162" xr:uid="{00000000-0005-0000-0000-000055000000}"/>
    <cellStyle name="40% - uthevingsfarge 5 2" xfId="163" xr:uid="{00000000-0005-0000-0000-000056000000}"/>
    <cellStyle name="40% - uthevingsfarge 6 2" xfId="164" xr:uid="{00000000-0005-0000-0000-000057000000}"/>
    <cellStyle name="5. Tabell-kropp hf" xfId="6" xr:uid="{00000000-0005-0000-0000-000058000000}"/>
    <cellStyle name="60 % – uthevingsfarge 1" xfId="74" builtinId="32" customBuiltin="1"/>
    <cellStyle name="60 % – uthevingsfarge 2" xfId="78" builtinId="36" customBuiltin="1"/>
    <cellStyle name="60 % – uthevingsfarge 3" xfId="82" builtinId="40" customBuiltin="1"/>
    <cellStyle name="60 % – uthevingsfarge 4" xfId="86" builtinId="44" customBuiltin="1"/>
    <cellStyle name="60 % – uthevingsfarge 5" xfId="90" builtinId="48" customBuiltin="1"/>
    <cellStyle name="60 % – uthevingsfarge 6" xfId="94" builtinId="52" customBuiltin="1"/>
    <cellStyle name="60% - Accent1" xfId="24" xr:uid="{00000000-0005-0000-0000-00005F000000}"/>
    <cellStyle name="60% - Accent2" xfId="25" xr:uid="{00000000-0005-0000-0000-000060000000}"/>
    <cellStyle name="60% - Accent3" xfId="26" xr:uid="{00000000-0005-0000-0000-000061000000}"/>
    <cellStyle name="60% - Accent4" xfId="27" xr:uid="{00000000-0005-0000-0000-000062000000}"/>
    <cellStyle name="60% - Accent5" xfId="28" xr:uid="{00000000-0005-0000-0000-000063000000}"/>
    <cellStyle name="60% - Accent6" xfId="29" xr:uid="{00000000-0005-0000-0000-000064000000}"/>
    <cellStyle name="8. Tabell-kilde" xfId="7" xr:uid="{00000000-0005-0000-0000-000065000000}"/>
    <cellStyle name="9. Tabell-note" xfId="8" xr:uid="{00000000-0005-0000-0000-000066000000}"/>
    <cellStyle name="Accent1" xfId="30" xr:uid="{00000000-0005-0000-0000-000067000000}"/>
    <cellStyle name="Accent2" xfId="31" xr:uid="{00000000-0005-0000-0000-000068000000}"/>
    <cellStyle name="Accent3" xfId="32" xr:uid="{00000000-0005-0000-0000-000069000000}"/>
    <cellStyle name="Accent4" xfId="33" xr:uid="{00000000-0005-0000-0000-00006A000000}"/>
    <cellStyle name="Accent5" xfId="34" xr:uid="{00000000-0005-0000-0000-00006B000000}"/>
    <cellStyle name="Accent6" xfId="35" xr:uid="{00000000-0005-0000-0000-00006C000000}"/>
    <cellStyle name="Bad" xfId="36" xr:uid="{00000000-0005-0000-0000-00006D000000}"/>
    <cellStyle name="Beregning" xfId="65" builtinId="22" customBuiltin="1"/>
    <cellStyle name="Calculation" xfId="37" xr:uid="{00000000-0005-0000-0000-00006F000000}"/>
    <cellStyle name="Check Cell" xfId="38" xr:uid="{00000000-0005-0000-0000-000070000000}"/>
    <cellStyle name="Dårlig" xfId="61" builtinId="27" customBuiltin="1"/>
    <cellStyle name="Explanatory Text" xfId="39" xr:uid="{00000000-0005-0000-0000-000072000000}"/>
    <cellStyle name="Forklarende tekst" xfId="69" builtinId="53" customBuiltin="1"/>
    <cellStyle name="God" xfId="60" builtinId="26" customBuiltin="1"/>
    <cellStyle name="Good" xfId="40" xr:uid="{00000000-0005-0000-0000-000075000000}"/>
    <cellStyle name="Heading 1" xfId="41" xr:uid="{00000000-0005-0000-0000-000076000000}"/>
    <cellStyle name="Heading 2" xfId="42" xr:uid="{00000000-0005-0000-0000-000077000000}"/>
    <cellStyle name="Heading 3" xfId="43" xr:uid="{00000000-0005-0000-0000-000078000000}"/>
    <cellStyle name="Heading 4" xfId="44" xr:uid="{00000000-0005-0000-0000-000079000000}"/>
    <cellStyle name="Hyperkobling" xfId="54" builtinId="8"/>
    <cellStyle name="Inndata" xfId="63" builtinId="20" customBuiltin="1"/>
    <cellStyle name="Input" xfId="45" xr:uid="{00000000-0005-0000-0000-00007C000000}"/>
    <cellStyle name="Koblet celle" xfId="66" builtinId="24" customBuiltin="1"/>
    <cellStyle name="Komma" xfId="1" builtinId="3"/>
    <cellStyle name="Komma 2" xfId="140" xr:uid="{00000000-0005-0000-0000-00007F000000}"/>
    <cellStyle name="Komma 3" xfId="111" xr:uid="{00000000-0005-0000-0000-000080000000}"/>
    <cellStyle name="Kontrollcelle" xfId="67" builtinId="23" customBuiltin="1"/>
    <cellStyle name="Linked Cell" xfId="46" xr:uid="{00000000-0005-0000-0000-000082000000}"/>
    <cellStyle name="Merknad 2" xfId="96" xr:uid="{00000000-0005-0000-0000-000083000000}"/>
    <cellStyle name="Merknad 2 2" xfId="125" xr:uid="{00000000-0005-0000-0000-000084000000}"/>
    <cellStyle name="Merknad 3" xfId="98" xr:uid="{00000000-0005-0000-0000-000085000000}"/>
    <cellStyle name="Merknad 3 2" xfId="126" xr:uid="{00000000-0005-0000-0000-000086000000}"/>
    <cellStyle name="Merknad 4" xfId="139" xr:uid="{00000000-0005-0000-0000-000087000000}"/>
    <cellStyle name="Neutral" xfId="47" xr:uid="{00000000-0005-0000-0000-000088000000}"/>
    <cellStyle name="Normal" xfId="0" builtinId="0" customBuiltin="1"/>
    <cellStyle name="Normal 14" xfId="168" xr:uid="{BA68E945-209F-4949-8937-A9AE526780B8}"/>
    <cellStyle name="Normal 2" xfId="165" xr:uid="{00000000-0005-0000-0000-00008A000000}"/>
    <cellStyle name="Normal 3" xfId="166" xr:uid="{00000000-0005-0000-0000-00008B000000}"/>
    <cellStyle name="Normal 4" xfId="167" xr:uid="{AF506AAF-1CC0-49A9-8541-74CCB1241161}"/>
    <cellStyle name="Note" xfId="48" xr:uid="{00000000-0005-0000-0000-00008C000000}"/>
    <cellStyle name="Nøytral" xfId="62" builtinId="28" customBuiltin="1"/>
    <cellStyle name="Output" xfId="49" xr:uid="{00000000-0005-0000-0000-00008E000000}"/>
    <cellStyle name="Overskrift 1" xfId="56" builtinId="16" customBuiltin="1"/>
    <cellStyle name="Overskrift 2" xfId="57" builtinId="17" customBuiltin="1"/>
    <cellStyle name="Overskrift 3" xfId="58" builtinId="18" customBuiltin="1"/>
    <cellStyle name="Overskrift 4" xfId="59" builtinId="19" customBuiltin="1"/>
    <cellStyle name="Prosent 2" xfId="55" xr:uid="{00000000-0005-0000-0000-000094000000}"/>
    <cellStyle name="Stil 1" xfId="50" xr:uid="{00000000-0005-0000-0000-000095000000}"/>
    <cellStyle name="Tabell" xfId="9" xr:uid="{00000000-0005-0000-0000-000096000000}"/>
    <cellStyle name="Tabell-tittel" xfId="10" xr:uid="{00000000-0005-0000-0000-000097000000}"/>
    <cellStyle name="Title" xfId="51" xr:uid="{00000000-0005-0000-0000-000098000000}"/>
    <cellStyle name="Tittel" xfId="97" builtinId="15" customBuiltin="1"/>
    <cellStyle name="Tittel 2" xfId="95" xr:uid="{00000000-0005-0000-0000-00009A000000}"/>
    <cellStyle name="Total" xfId="52" xr:uid="{00000000-0005-0000-0000-00009B000000}"/>
    <cellStyle name="Totalt" xfId="70" builtinId="25" customBuiltin="1"/>
    <cellStyle name="Tusenskille 2" xfId="11" xr:uid="{00000000-0005-0000-0000-00009D000000}"/>
    <cellStyle name="Tusenskille 2 2" xfId="112" xr:uid="{00000000-0005-0000-0000-00009E000000}"/>
    <cellStyle name="Utdata" xfId="64" builtinId="21" customBuiltin="1"/>
    <cellStyle name="Uthevingsfarge1" xfId="71" builtinId="29" customBuiltin="1"/>
    <cellStyle name="Uthevingsfarge2" xfId="75" builtinId="33" customBuiltin="1"/>
    <cellStyle name="Uthevingsfarge3" xfId="79" builtinId="37" customBuiltin="1"/>
    <cellStyle name="Uthevingsfarge4" xfId="83" builtinId="41" customBuiltin="1"/>
    <cellStyle name="Uthevingsfarge5" xfId="87" builtinId="45" customBuiltin="1"/>
    <cellStyle name="Uthevingsfarge6" xfId="91" builtinId="49" customBuiltin="1"/>
    <cellStyle name="Varseltekst" xfId="68" builtinId="11" customBuiltin="1"/>
    <cellStyle name="Warning Text" xfId="53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showGridLines="0" workbookViewId="0">
      <selection activeCell="B46" sqref="B46"/>
    </sheetView>
  </sheetViews>
  <sheetFormatPr baseColWidth="10" defaultColWidth="11.42578125" defaultRowHeight="12.75" x14ac:dyDescent="0.2"/>
  <cols>
    <col min="1" max="1" width="7.42578125" customWidth="1"/>
    <col min="2" max="2" width="122.42578125" customWidth="1"/>
    <col min="3" max="3" width="23.5703125" bestFit="1" customWidth="1"/>
  </cols>
  <sheetData>
    <row r="1" spans="1:3" ht="18" x14ac:dyDescent="0.25">
      <c r="A1" s="58" t="s">
        <v>0</v>
      </c>
    </row>
    <row r="3" spans="1:3" x14ac:dyDescent="0.2">
      <c r="A3" s="59" t="s">
        <v>1</v>
      </c>
      <c r="B3" s="59" t="s">
        <v>2</v>
      </c>
      <c r="C3" s="59" t="s">
        <v>3</v>
      </c>
    </row>
    <row r="4" spans="1:3" s="125" customFormat="1" x14ac:dyDescent="0.2">
      <c r="A4" s="63" t="s">
        <v>4</v>
      </c>
      <c r="B4" s="191" t="str">
        <f>'A.13.1'!A3</f>
        <v xml:space="preserve">Totale FoU-utgifter i 2007, 2013 og 2022 i løpende og faste 2015-priser etter fylke1, samt 2022 etter sektor for utførelse2 og per innbygger. </v>
      </c>
      <c r="C4" s="135" t="str">
        <f>'A.13.1'!A1</f>
        <v>Sist oppdatert 04.04.2024</v>
      </c>
    </row>
    <row r="5" spans="1:3" s="124" customFormat="1" x14ac:dyDescent="0.2">
      <c r="A5" s="63" t="s">
        <v>5</v>
      </c>
      <c r="B5" s="248" t="str">
        <f>'A.13.2'!A3</f>
        <v>Totale FoU-utgifter etter finansieringskilde og fylke for utførende enhet¹ i 2021.</v>
      </c>
      <c r="C5" s="124" t="str">
        <f>'A.13.2'!A1</f>
        <v>Sist oppdatert 26.06.2023. Tabellen oppdateres kun i oddetallsår</v>
      </c>
    </row>
    <row r="6" spans="1:3" s="124" customFormat="1" x14ac:dyDescent="0.2">
      <c r="A6" s="63" t="s">
        <v>6</v>
      </c>
      <c r="B6" s="248" t="str">
        <f>'A.13.3'!A3</f>
        <v>FoU-utgifter finansiert av offentlige midler etter sektor for utførelse  i 2021. Mill. kr og prosent.</v>
      </c>
      <c r="C6" s="124" t="str">
        <f>'A.13.3'!A1</f>
        <v>Sist oppdatert 26.06.2023. Tabellen oppdateres kun i oddetallsår</v>
      </c>
    </row>
    <row r="7" spans="1:3" s="125" customFormat="1" x14ac:dyDescent="0.2">
      <c r="A7" s="63" t="s">
        <v>7</v>
      </c>
      <c r="B7" s="134" t="str">
        <f>'A.13.4'!A3</f>
        <v>FoU-årsverk¹ i 2007, 2013 og 2022 etter fylke2, samt etter personalgruppe og per 1 000 innbyggere i 2022.</v>
      </c>
      <c r="C7" s="61" t="str">
        <f>'A.13.4'!A1</f>
        <v>Sist oppdatert 12.04.2024</v>
      </c>
    </row>
    <row r="8" spans="1:3" s="125" customFormat="1" x14ac:dyDescent="0.2">
      <c r="A8" s="63" t="s">
        <v>8</v>
      </c>
      <c r="B8" s="134" t="str">
        <f>'A.13.5'!A3</f>
        <v>Totalt FoU-personale, forskere/faglig personale og personale med doktorgrad etter fylke og sektor for utførelse i 2022.</v>
      </c>
      <c r="C8" s="61" t="str">
        <f>'A.13.5'!A1</f>
        <v>Sist oppdatert 30.04.2024</v>
      </c>
    </row>
    <row r="9" spans="1:3" x14ac:dyDescent="0.2">
      <c r="A9" s="63" t="s">
        <v>9</v>
      </c>
      <c r="B9" s="60" t="str">
        <f>'A.13.6a'!A3</f>
        <v>Kvinnelig FoU-personale og forskerpersonale etter fylke og utførende sektor  i 2022.</v>
      </c>
      <c r="C9" s="61" t="str">
        <f>'A.13.6a'!A1</f>
        <v>Sist oppdatert 30.04.2024</v>
      </c>
    </row>
    <row r="10" spans="1:3" x14ac:dyDescent="0.2">
      <c r="A10" s="63" t="s">
        <v>10</v>
      </c>
      <c r="B10" s="60" t="str">
        <f>'A.13.6b'!A3</f>
        <v>Mannlig FoU-personale og forskerpersonale etter fylke og utførende sektor i 2022.</v>
      </c>
      <c r="C10" s="61" t="str">
        <f>'A.13.6b'!A1</f>
        <v>Sist oppdatert 30.04.2024</v>
      </c>
    </row>
    <row r="11" spans="1:3" x14ac:dyDescent="0.2">
      <c r="A11" s="63" t="s">
        <v>11</v>
      </c>
      <c r="B11" s="60" t="str">
        <f>'A.13.7a'!A3</f>
        <v>Hovedtall for næringslivets FoU-virksomhet etter fylke i 2022.</v>
      </c>
      <c r="C11" s="61" t="str">
        <f>'A.13.7a'!A1</f>
        <v>Sist oppdatert 12.04.2024</v>
      </c>
    </row>
    <row r="12" spans="1:3" x14ac:dyDescent="0.2">
      <c r="A12" s="63" t="s">
        <v>12</v>
      </c>
      <c r="B12" s="60" t="str">
        <f>'A.13.7b'!A3</f>
        <v>Hovedtall for instituttsektorens FoU-virksomhet etter fylke i 2022.</v>
      </c>
      <c r="C12" s="61" t="str">
        <f>'A.13.7b'!A1</f>
        <v>Sist oppdatert 12.04.2024</v>
      </c>
    </row>
    <row r="13" spans="1:3" x14ac:dyDescent="0.2">
      <c r="A13" s="63" t="s">
        <v>13</v>
      </c>
      <c r="B13" s="60" t="str">
        <f>'A.13.7c'!A3</f>
        <v>Hovedtall for universitets- og høgskolesektorens FoU-virksomhet etter fylke i 2022.</v>
      </c>
      <c r="C13" s="61" t="str">
        <f>'A.13.7c'!A1</f>
        <v>Sist oppdatert 19.06.2024</v>
      </c>
    </row>
    <row r="14" spans="1:3" x14ac:dyDescent="0.2">
      <c r="A14" s="63" t="s">
        <v>14</v>
      </c>
      <c r="B14" s="248" t="str">
        <f>'A.13.7d'!A3</f>
        <v>Hovedtall for helseforetakenes FoU-virksomhet etter fylke i 2021.¹</v>
      </c>
      <c r="C14" s="281" t="str">
        <f>'A.13.7d'!A1</f>
        <v>Sist oppdatert 19.06.2023. Tabellen oppdateres kun i oddetallsår</v>
      </c>
    </row>
    <row r="15" spans="1:3" x14ac:dyDescent="0.2">
      <c r="A15" s="63" t="s">
        <v>15</v>
      </c>
      <c r="B15" s="60" t="str">
        <f>'A.13.8'!A3&amp;'A.13.8'!A4</f>
        <v xml:space="preserve">Antall sysselsatte, forskere/faglig personale per sysselsatt og sysselsatte med høyere utdanning etter fylke i 2022. </v>
      </c>
      <c r="C15" s="61" t="str">
        <f>'A.13.8'!A1</f>
        <v>Sist oppdatert 12.04.2024</v>
      </c>
    </row>
    <row r="16" spans="1:3" x14ac:dyDescent="0.2">
      <c r="A16" s="63" t="s">
        <v>16</v>
      </c>
      <c r="B16" s="60" t="str">
        <f>'A.13.9'!A3</f>
        <v>Næringslivets innovasjonsvirksomhet etter fylke i 2020–2022.</v>
      </c>
      <c r="C16" s="61" t="str">
        <f>'A.13.9'!A1</f>
        <v>Sist oppdatert 22.06.2023</v>
      </c>
    </row>
    <row r="17" spans="1:3" s="125" customFormat="1" x14ac:dyDescent="0.2">
      <c r="A17" s="63" t="s">
        <v>17</v>
      </c>
      <c r="B17" s="134" t="str">
        <f>'A.13.10'!A3</f>
        <v>FoU-utgifter som andel av regionalt nasjonalregnskap etter fylke og utførende sektor¹  i 2022.</v>
      </c>
      <c r="C17" s="136" t="str">
        <f>'A.13.10'!A1</f>
        <v>Sist oppdatert 12.04.2024</v>
      </c>
    </row>
    <row r="20" spans="1:3" x14ac:dyDescent="0.2">
      <c r="A20" s="271"/>
      <c r="B20" s="271" t="s">
        <v>18</v>
      </c>
    </row>
    <row r="21" spans="1:3" x14ac:dyDescent="0.2">
      <c r="A21" s="271" t="s">
        <v>19</v>
      </c>
      <c r="B21" s="271" t="s">
        <v>20</v>
      </c>
    </row>
    <row r="22" spans="1:3" x14ac:dyDescent="0.2">
      <c r="A22" s="271" t="s">
        <v>21</v>
      </c>
      <c r="B22" s="271" t="s">
        <v>22</v>
      </c>
    </row>
    <row r="23" spans="1:3" x14ac:dyDescent="0.2">
      <c r="A23" s="271" t="s">
        <v>23</v>
      </c>
      <c r="B23" s="271" t="s">
        <v>24</v>
      </c>
    </row>
    <row r="24" spans="1:3" x14ac:dyDescent="0.2">
      <c r="A24" s="271">
        <v>0</v>
      </c>
      <c r="B24" s="271" t="s">
        <v>25</v>
      </c>
    </row>
    <row r="26" spans="1:3" ht="15.75" x14ac:dyDescent="0.25">
      <c r="A26" s="137" t="s">
        <v>26</v>
      </c>
    </row>
  </sheetData>
  <hyperlinks>
    <hyperlink ref="A4" location="A.13.1!A1" display="A.13.1" xr:uid="{00000000-0004-0000-0000-000000000000}"/>
    <hyperlink ref="A5" location="A.13.2!A1" display="A.13.2" xr:uid="{00000000-0004-0000-0000-000001000000}"/>
    <hyperlink ref="A6" location="A.13.3!A1" display="A.13.3" xr:uid="{00000000-0004-0000-0000-000002000000}"/>
    <hyperlink ref="A7" location="A.13.4!A1" display="A.13.4" xr:uid="{00000000-0004-0000-0000-000003000000}"/>
    <hyperlink ref="A8" location="A.13.5!A1" display="A.13.5" xr:uid="{00000000-0004-0000-0000-000004000000}"/>
    <hyperlink ref="A9" location="A.13.6a!A1" display="A.13.6a" xr:uid="{00000000-0004-0000-0000-000005000000}"/>
    <hyperlink ref="A11" location="A.13.7a!A1" display="A.13.7a" xr:uid="{00000000-0004-0000-0000-000006000000}"/>
    <hyperlink ref="A12" location="A.13.7b!A1" display="A.13.7b" xr:uid="{00000000-0004-0000-0000-000007000000}"/>
    <hyperlink ref="A13" location="A.13.7c!A1" display="A.13.7c" xr:uid="{00000000-0004-0000-0000-000008000000}"/>
    <hyperlink ref="A15" location="A.13.8!A1" display="A.13.8" xr:uid="{00000000-0004-0000-0000-000009000000}"/>
    <hyperlink ref="A16" location="A.13.9!A1" display="A.13.9" xr:uid="{00000000-0004-0000-0000-00000A000000}"/>
    <hyperlink ref="A17" location="A.13.10!A1" display="A.13.10" xr:uid="{00000000-0004-0000-0000-00000B000000}"/>
    <hyperlink ref="A14" location="A.13.7d!A1" display="A.13.7d" xr:uid="{00000000-0004-0000-0000-00000C000000}"/>
    <hyperlink ref="A10" location="A.13.6b!A1" display="A.13.6b" xr:uid="{5C8994FF-20C9-4E17-8DE2-0539BA86EBB9}"/>
  </hyperlink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L2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9.28515625" style="34" customWidth="1"/>
    <col min="2" max="6" width="15" style="34" customWidth="1"/>
    <col min="7" max="16384" width="11.42578125" style="34"/>
  </cols>
  <sheetData>
    <row r="1" spans="1:12" x14ac:dyDescent="0.2">
      <c r="A1" s="1" t="s">
        <v>79</v>
      </c>
      <c r="B1" s="35"/>
      <c r="C1" s="35"/>
      <c r="D1" s="35"/>
      <c r="E1" s="35"/>
      <c r="F1" s="35"/>
    </row>
    <row r="2" spans="1:12" ht="18" x14ac:dyDescent="0.25">
      <c r="A2" s="36" t="s">
        <v>125</v>
      </c>
      <c r="B2" s="38"/>
      <c r="C2" s="38"/>
      <c r="D2" s="38"/>
      <c r="E2" s="38"/>
      <c r="F2" s="38"/>
    </row>
    <row r="3" spans="1:12" ht="15.75" x14ac:dyDescent="0.25">
      <c r="A3" s="39" t="s">
        <v>126</v>
      </c>
      <c r="B3" s="41"/>
      <c r="C3" s="41"/>
      <c r="D3" s="41"/>
      <c r="E3" s="41"/>
      <c r="F3" s="41"/>
    </row>
    <row r="4" spans="1:12" ht="15.75" x14ac:dyDescent="0.25">
      <c r="A4" s="39"/>
      <c r="B4" s="41"/>
      <c r="C4" s="41"/>
      <c r="D4" s="41"/>
      <c r="E4" s="41"/>
      <c r="F4" s="41"/>
      <c r="H4" s="232"/>
    </row>
    <row r="5" spans="1:12" ht="63.75" x14ac:dyDescent="0.2">
      <c r="A5" s="74" t="s">
        <v>41</v>
      </c>
      <c r="B5" s="75" t="s">
        <v>127</v>
      </c>
      <c r="C5" s="75" t="s">
        <v>128</v>
      </c>
      <c r="D5" s="75" t="s">
        <v>129</v>
      </c>
      <c r="E5" s="75" t="s">
        <v>130</v>
      </c>
      <c r="F5" s="103" t="s">
        <v>131</v>
      </c>
      <c r="G5" s="86"/>
    </row>
    <row r="6" spans="1:12" x14ac:dyDescent="0.2">
      <c r="A6" s="78" t="s">
        <v>132</v>
      </c>
      <c r="B6" s="286">
        <f>SUM(B8:B19)</f>
        <v>16965</v>
      </c>
      <c r="C6" s="286">
        <f>SUM(C8:C19)</f>
        <v>14288</v>
      </c>
      <c r="D6" s="286">
        <f>SUM(D8:D19)</f>
        <v>9129</v>
      </c>
      <c r="E6" s="286">
        <f>SUM(E8:E19)</f>
        <v>10354</v>
      </c>
      <c r="F6" s="287">
        <f>SUM(F8:F19)</f>
        <v>7096.8</v>
      </c>
      <c r="H6" s="104"/>
      <c r="I6" s="104"/>
      <c r="J6" s="104"/>
      <c r="K6" s="104"/>
      <c r="L6" s="104"/>
    </row>
    <row r="7" spans="1:12" x14ac:dyDescent="0.2">
      <c r="A7" s="80"/>
      <c r="B7" s="171"/>
      <c r="C7" s="171"/>
      <c r="D7" s="171"/>
      <c r="E7" s="171"/>
      <c r="F7" s="173"/>
      <c r="H7" s="104"/>
    </row>
    <row r="8" spans="1:12" x14ac:dyDescent="0.2">
      <c r="A8" s="10" t="s">
        <v>44</v>
      </c>
      <c r="B8" s="189">
        <v>3343</v>
      </c>
      <c r="C8" s="233">
        <v>2956</v>
      </c>
      <c r="D8" s="233">
        <v>1622</v>
      </c>
      <c r="E8" s="82">
        <v>2094</v>
      </c>
      <c r="F8" s="87">
        <v>1281.5</v>
      </c>
      <c r="H8" s="104"/>
    </row>
    <row r="9" spans="1:12" x14ac:dyDescent="0.2">
      <c r="A9" s="10" t="s">
        <v>45</v>
      </c>
      <c r="B9" s="189">
        <v>4694</v>
      </c>
      <c r="C9" s="233">
        <v>4162</v>
      </c>
      <c r="D9" s="233">
        <v>2934</v>
      </c>
      <c r="E9" s="82">
        <v>2975</v>
      </c>
      <c r="F9" s="87">
        <v>2265</v>
      </c>
      <c r="H9" s="104"/>
    </row>
    <row r="10" spans="1:12" x14ac:dyDescent="0.2">
      <c r="A10" s="10" t="s">
        <v>46</v>
      </c>
      <c r="B10" s="189">
        <v>351</v>
      </c>
      <c r="C10" s="233">
        <v>333</v>
      </c>
      <c r="D10" s="233">
        <v>220</v>
      </c>
      <c r="E10" s="82">
        <v>256</v>
      </c>
      <c r="F10" s="87">
        <v>174.2</v>
      </c>
      <c r="H10" s="104"/>
    </row>
    <row r="11" spans="1:12" x14ac:dyDescent="0.2">
      <c r="A11" s="10" t="s">
        <v>47</v>
      </c>
      <c r="B11" s="189">
        <v>419</v>
      </c>
      <c r="C11" s="233">
        <v>375</v>
      </c>
      <c r="D11" s="233">
        <v>263</v>
      </c>
      <c r="E11" s="82">
        <v>274</v>
      </c>
      <c r="F11" s="87">
        <v>175.8</v>
      </c>
      <c r="H11" s="104"/>
    </row>
    <row r="12" spans="1:12" x14ac:dyDescent="0.2">
      <c r="A12" s="10" t="s">
        <v>48</v>
      </c>
      <c r="B12" s="234">
        <v>318</v>
      </c>
      <c r="C12" s="233">
        <v>361</v>
      </c>
      <c r="D12" s="233">
        <v>263</v>
      </c>
      <c r="E12" s="82">
        <v>208</v>
      </c>
      <c r="F12" s="87">
        <v>134.6</v>
      </c>
      <c r="H12" s="104"/>
    </row>
    <row r="13" spans="1:12" x14ac:dyDescent="0.2">
      <c r="A13" s="10" t="s">
        <v>49</v>
      </c>
      <c r="B13" s="189">
        <v>344</v>
      </c>
      <c r="C13" s="233">
        <v>337</v>
      </c>
      <c r="D13" s="233">
        <v>215</v>
      </c>
      <c r="E13" s="82">
        <v>230</v>
      </c>
      <c r="F13" s="87">
        <v>156.9</v>
      </c>
      <c r="H13" s="104"/>
    </row>
    <row r="14" spans="1:12" x14ac:dyDescent="0.2">
      <c r="A14" s="10" t="s">
        <v>50</v>
      </c>
      <c r="B14" s="189">
        <v>2502</v>
      </c>
      <c r="C14" s="233">
        <v>2032</v>
      </c>
      <c r="D14" s="233">
        <v>1086</v>
      </c>
      <c r="E14" s="82">
        <v>1527</v>
      </c>
      <c r="F14" s="87">
        <v>910.4</v>
      </c>
      <c r="H14" s="104"/>
    </row>
    <row r="15" spans="1:12" x14ac:dyDescent="0.2">
      <c r="A15" s="10" t="s">
        <v>51</v>
      </c>
      <c r="B15" s="189">
        <v>210</v>
      </c>
      <c r="C15" s="233">
        <v>215</v>
      </c>
      <c r="D15" s="233">
        <v>163</v>
      </c>
      <c r="E15" s="82">
        <v>149</v>
      </c>
      <c r="F15" s="87">
        <v>105.7</v>
      </c>
      <c r="H15" s="104"/>
    </row>
    <row r="16" spans="1:12" x14ac:dyDescent="0.2">
      <c r="A16" s="10" t="s">
        <v>52</v>
      </c>
      <c r="B16" s="189">
        <v>3704</v>
      </c>
      <c r="C16" s="233">
        <v>2417</v>
      </c>
      <c r="D16" s="233">
        <v>1677</v>
      </c>
      <c r="E16" s="82">
        <v>2010</v>
      </c>
      <c r="F16" s="87">
        <v>1451.3</v>
      </c>
      <c r="H16" s="104"/>
      <c r="I16" s="106"/>
    </row>
    <row r="17" spans="1:8" x14ac:dyDescent="0.2">
      <c r="A17" s="10" t="s">
        <v>53</v>
      </c>
      <c r="B17" s="272">
        <v>189</v>
      </c>
      <c r="C17" s="233">
        <v>348</v>
      </c>
      <c r="D17" s="233">
        <v>229</v>
      </c>
      <c r="E17" s="82">
        <v>141</v>
      </c>
      <c r="F17" s="87">
        <v>107.6</v>
      </c>
      <c r="H17" s="104"/>
    </row>
    <row r="18" spans="1:8" x14ac:dyDescent="0.2">
      <c r="A18" s="10" t="s">
        <v>54</v>
      </c>
      <c r="B18" s="272">
        <v>830</v>
      </c>
      <c r="C18" s="233">
        <v>728</v>
      </c>
      <c r="D18" s="233">
        <v>457</v>
      </c>
      <c r="E18" s="82">
        <v>462</v>
      </c>
      <c r="F18" s="87">
        <v>311.7</v>
      </c>
      <c r="H18" s="104"/>
    </row>
    <row r="19" spans="1:8" x14ac:dyDescent="0.2">
      <c r="A19" s="10" t="s">
        <v>90</v>
      </c>
      <c r="B19" s="272">
        <v>61</v>
      </c>
      <c r="C19" s="82">
        <v>24</v>
      </c>
      <c r="D19" s="82" t="s">
        <v>19</v>
      </c>
      <c r="E19" s="82">
        <v>28</v>
      </c>
      <c r="F19" s="87">
        <v>22.1</v>
      </c>
      <c r="H19" s="104"/>
    </row>
    <row r="20" spans="1:8" x14ac:dyDescent="0.2">
      <c r="A20" s="43"/>
      <c r="B20" s="13"/>
      <c r="C20" s="106"/>
      <c r="D20" s="106"/>
      <c r="E20" s="106"/>
      <c r="F20" s="106"/>
      <c r="H20" s="104"/>
    </row>
    <row r="21" spans="1:8" x14ac:dyDescent="0.2">
      <c r="A21" s="19" t="s">
        <v>62</v>
      </c>
      <c r="B21" s="83"/>
      <c r="C21" s="83"/>
      <c r="D21" s="83"/>
      <c r="E21" s="83"/>
      <c r="F21" s="83"/>
    </row>
    <row r="26" spans="1:8" x14ac:dyDescent="0.2">
      <c r="F26" s="104"/>
      <c r="G26" s="104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Q28"/>
  <sheetViews>
    <sheetView showGridLines="0" tabSelected="1" workbookViewId="0">
      <selection activeCell="F28" sqref="F28"/>
    </sheetView>
  </sheetViews>
  <sheetFormatPr baseColWidth="10" defaultColWidth="11.42578125" defaultRowHeight="12.75" x14ac:dyDescent="0.2"/>
  <cols>
    <col min="1" max="1" width="19.28515625" style="34" customWidth="1"/>
    <col min="2" max="6" width="15" style="34" customWidth="1"/>
    <col min="7" max="11" width="11.42578125" style="34"/>
    <col min="12" max="14" width="12.28515625" style="34" bestFit="1" customWidth="1"/>
    <col min="15" max="15" width="12.42578125" style="34" customWidth="1"/>
    <col min="16" max="16384" width="11.42578125" style="34"/>
  </cols>
  <sheetData>
    <row r="1" spans="1:17" x14ac:dyDescent="0.2">
      <c r="A1" s="1" t="s">
        <v>199</v>
      </c>
      <c r="B1" s="35"/>
      <c r="C1" s="35"/>
      <c r="D1" s="35"/>
      <c r="E1" s="35"/>
      <c r="F1" s="35"/>
    </row>
    <row r="2" spans="1:17" ht="18" x14ac:dyDescent="0.25">
      <c r="A2" s="36" t="s">
        <v>133</v>
      </c>
      <c r="B2" s="38"/>
      <c r="C2" s="38"/>
      <c r="D2" s="38"/>
      <c r="E2" s="38"/>
      <c r="F2" s="38"/>
    </row>
    <row r="3" spans="1:17" ht="15.75" x14ac:dyDescent="0.25">
      <c r="A3" s="39" t="s">
        <v>134</v>
      </c>
      <c r="B3" s="41"/>
      <c r="C3" s="41"/>
      <c r="D3" s="41"/>
      <c r="E3" s="41"/>
      <c r="F3" s="41"/>
    </row>
    <row r="4" spans="1:17" ht="15.75" x14ac:dyDescent="0.25">
      <c r="A4" s="39"/>
      <c r="B4" s="41"/>
      <c r="C4" s="41"/>
      <c r="D4" s="41"/>
      <c r="E4" s="41"/>
      <c r="F4" s="41"/>
    </row>
    <row r="5" spans="1:17" ht="63.75" x14ac:dyDescent="0.2">
      <c r="A5" s="74" t="s">
        <v>41</v>
      </c>
      <c r="B5" s="75" t="s">
        <v>127</v>
      </c>
      <c r="C5" s="75" t="s">
        <v>128</v>
      </c>
      <c r="D5" s="75" t="s">
        <v>129</v>
      </c>
      <c r="E5" s="75" t="s">
        <v>130</v>
      </c>
      <c r="F5" s="103" t="s">
        <v>131</v>
      </c>
      <c r="G5" s="86"/>
      <c r="H5" s="85"/>
    </row>
    <row r="6" spans="1:17" x14ac:dyDescent="0.2">
      <c r="A6" s="78" t="s">
        <v>132</v>
      </c>
      <c r="B6" s="259">
        <f>SUM(B8:B19)</f>
        <v>29148.999999999996</v>
      </c>
      <c r="C6" s="259">
        <f>SUM(C8:C19)</f>
        <v>41290</v>
      </c>
      <c r="D6" s="259">
        <f t="shared" ref="D6:F6" si="0">SUM(D8:D19)</f>
        <v>31117</v>
      </c>
      <c r="E6" s="259">
        <f t="shared" si="0"/>
        <v>18021</v>
      </c>
      <c r="F6" s="279">
        <f>SUM(F8:F19)</f>
        <v>14611</v>
      </c>
      <c r="H6" s="164"/>
      <c r="I6" s="164"/>
      <c r="L6" s="165"/>
      <c r="M6" s="165"/>
      <c r="N6" s="166"/>
      <c r="O6" s="166"/>
    </row>
    <row r="7" spans="1:17" x14ac:dyDescent="0.2">
      <c r="A7" s="80"/>
      <c r="B7" s="81"/>
      <c r="C7" s="81"/>
      <c r="D7" s="81"/>
      <c r="E7" s="81"/>
      <c r="F7" s="258"/>
      <c r="L7" s="165"/>
      <c r="M7" s="165"/>
      <c r="N7" s="166"/>
      <c r="O7" s="166"/>
    </row>
    <row r="8" spans="1:17" x14ac:dyDescent="0.2">
      <c r="A8" s="10" t="s">
        <v>44</v>
      </c>
      <c r="B8" s="189">
        <v>2551.4</v>
      </c>
      <c r="C8" s="189">
        <v>3083</v>
      </c>
      <c r="D8" s="233">
        <v>2318</v>
      </c>
      <c r="E8" s="82">
        <v>1001</v>
      </c>
      <c r="F8" s="264">
        <v>840</v>
      </c>
      <c r="G8" s="35"/>
      <c r="H8"/>
      <c r="I8" s="164"/>
      <c r="L8" s="165"/>
      <c r="M8" s="165"/>
      <c r="N8" s="166"/>
      <c r="O8" s="166"/>
    </row>
    <row r="9" spans="1:17" x14ac:dyDescent="0.2">
      <c r="A9" s="10" t="s">
        <v>45</v>
      </c>
      <c r="B9" s="189">
        <v>10260.200000000001</v>
      </c>
      <c r="C9" s="189">
        <v>13381</v>
      </c>
      <c r="D9" s="233">
        <v>9539</v>
      </c>
      <c r="E9" s="82">
        <v>6794</v>
      </c>
      <c r="F9" s="264">
        <v>5224</v>
      </c>
      <c r="G9" s="345"/>
      <c r="H9"/>
      <c r="I9" s="164"/>
      <c r="L9" s="165"/>
      <c r="M9" s="165"/>
      <c r="N9" s="166"/>
      <c r="O9" s="166"/>
    </row>
    <row r="10" spans="1:17" x14ac:dyDescent="0.2">
      <c r="A10" s="10" t="s">
        <v>46</v>
      </c>
      <c r="B10" s="189">
        <v>594.5</v>
      </c>
      <c r="C10" s="189">
        <v>1279</v>
      </c>
      <c r="D10" s="233">
        <v>1037</v>
      </c>
      <c r="E10" s="82">
        <v>462</v>
      </c>
      <c r="F10" s="264">
        <v>377</v>
      </c>
      <c r="G10" s="35"/>
      <c r="H10"/>
      <c r="I10" s="164"/>
      <c r="L10" s="165"/>
      <c r="M10" s="165"/>
      <c r="N10" s="166"/>
      <c r="O10" s="166"/>
    </row>
    <row r="11" spans="1:17" x14ac:dyDescent="0.2">
      <c r="A11" s="10" t="s">
        <v>47</v>
      </c>
      <c r="B11" s="189">
        <v>498.9</v>
      </c>
      <c r="C11" s="189">
        <v>913</v>
      </c>
      <c r="D11" s="233">
        <v>868</v>
      </c>
      <c r="E11" s="82">
        <v>338</v>
      </c>
      <c r="F11" s="264">
        <v>330</v>
      </c>
      <c r="G11" s="104"/>
      <c r="H11" s="343"/>
      <c r="I11" s="164"/>
      <c r="L11" s="165"/>
      <c r="M11" s="165"/>
      <c r="N11" s="166"/>
      <c r="O11" s="166"/>
    </row>
    <row r="12" spans="1:17" x14ac:dyDescent="0.2">
      <c r="A12" s="10" t="s">
        <v>48</v>
      </c>
      <c r="B12" s="234">
        <v>663.5</v>
      </c>
      <c r="C12" s="189">
        <v>1272</v>
      </c>
      <c r="D12" s="233">
        <v>1038</v>
      </c>
      <c r="E12" s="82">
        <v>464</v>
      </c>
      <c r="F12" s="264">
        <v>426</v>
      </c>
      <c r="G12" s="345"/>
      <c r="H12" s="344"/>
      <c r="I12" s="164"/>
      <c r="L12" s="165"/>
      <c r="M12" s="165"/>
      <c r="N12" s="166"/>
      <c r="O12" s="166"/>
    </row>
    <row r="13" spans="1:17" x14ac:dyDescent="0.2">
      <c r="A13" s="10" t="s">
        <v>49</v>
      </c>
      <c r="B13" s="189">
        <v>1044.5</v>
      </c>
      <c r="C13" s="189">
        <v>1961</v>
      </c>
      <c r="D13" s="233">
        <v>1489</v>
      </c>
      <c r="E13" s="82">
        <v>684</v>
      </c>
      <c r="F13" s="264">
        <v>586</v>
      </c>
      <c r="G13" s="104"/>
      <c r="H13" s="104"/>
      <c r="I13" s="164"/>
      <c r="L13" s="165"/>
      <c r="M13" s="165"/>
      <c r="N13" s="166"/>
      <c r="O13" s="166"/>
    </row>
    <row r="14" spans="1:17" x14ac:dyDescent="0.2">
      <c r="A14" s="10" t="s">
        <v>50</v>
      </c>
      <c r="B14" s="189">
        <v>4660.2</v>
      </c>
      <c r="C14" s="189">
        <v>6727</v>
      </c>
      <c r="D14" s="233">
        <v>5065</v>
      </c>
      <c r="E14" s="82">
        <v>2653</v>
      </c>
      <c r="F14" s="264">
        <v>2108</v>
      </c>
      <c r="H14"/>
      <c r="I14" s="164"/>
      <c r="L14" s="165"/>
      <c r="M14" s="165"/>
      <c r="N14" s="166"/>
      <c r="O14" s="166"/>
    </row>
    <row r="15" spans="1:17" x14ac:dyDescent="0.2">
      <c r="A15" s="10" t="s">
        <v>51</v>
      </c>
      <c r="B15" s="189">
        <v>407.6</v>
      </c>
      <c r="C15" s="189">
        <v>761</v>
      </c>
      <c r="D15" s="233">
        <v>655</v>
      </c>
      <c r="E15" s="82">
        <v>294</v>
      </c>
      <c r="F15" s="264">
        <v>262</v>
      </c>
      <c r="G15" s="104"/>
      <c r="H15" s="104"/>
      <c r="I15" s="164"/>
      <c r="L15" s="165"/>
      <c r="M15" s="165"/>
      <c r="N15" s="166"/>
      <c r="O15" s="166"/>
      <c r="P15" s="167"/>
      <c r="Q15" s="167"/>
    </row>
    <row r="16" spans="1:17" x14ac:dyDescent="0.2">
      <c r="A16" s="10" t="s">
        <v>52</v>
      </c>
      <c r="B16" s="189">
        <v>5461.5</v>
      </c>
      <c r="C16" s="189">
        <v>7330</v>
      </c>
      <c r="D16" s="233">
        <v>5697</v>
      </c>
      <c r="E16" s="82">
        <v>3426</v>
      </c>
      <c r="F16" s="264">
        <v>2907</v>
      </c>
      <c r="H16" s="104"/>
      <c r="I16" s="164"/>
      <c r="L16" s="165"/>
      <c r="M16" s="165"/>
      <c r="N16" s="166"/>
      <c r="O16" s="166"/>
    </row>
    <row r="17" spans="1:15" x14ac:dyDescent="0.2">
      <c r="A17" s="10" t="s">
        <v>53</v>
      </c>
      <c r="B17" s="272">
        <v>598.29999999999995</v>
      </c>
      <c r="C17" s="189">
        <v>1108</v>
      </c>
      <c r="D17" s="233">
        <v>853</v>
      </c>
      <c r="E17" s="82">
        <v>442</v>
      </c>
      <c r="F17" s="264">
        <v>386</v>
      </c>
      <c r="G17" s="104"/>
      <c r="H17" s="104"/>
      <c r="I17" s="164"/>
      <c r="L17" s="165"/>
      <c r="M17" s="165"/>
      <c r="N17" s="166"/>
      <c r="O17" s="166"/>
    </row>
    <row r="18" spans="1:15" x14ac:dyDescent="0.2">
      <c r="A18" s="10" t="s">
        <v>54</v>
      </c>
      <c r="B18" s="272">
        <v>2294.6</v>
      </c>
      <c r="C18" s="189">
        <v>3417</v>
      </c>
      <c r="D18" s="233">
        <v>2506</v>
      </c>
      <c r="E18" s="82">
        <v>1435</v>
      </c>
      <c r="F18" s="264">
        <v>1137</v>
      </c>
      <c r="H18" s="104"/>
      <c r="I18" s="164"/>
      <c r="L18" s="165"/>
      <c r="M18" s="165"/>
      <c r="N18" s="166"/>
      <c r="O18" s="166"/>
    </row>
    <row r="19" spans="1:15" x14ac:dyDescent="0.2">
      <c r="A19" s="10" t="s">
        <v>90</v>
      </c>
      <c r="B19" s="272">
        <v>113.8</v>
      </c>
      <c r="C19" s="189">
        <v>58</v>
      </c>
      <c r="D19" s="256">
        <v>52</v>
      </c>
      <c r="E19" s="82">
        <v>28</v>
      </c>
      <c r="F19" s="264">
        <v>28</v>
      </c>
      <c r="G19" s="104"/>
      <c r="H19" s="104"/>
      <c r="I19" s="164"/>
      <c r="L19" s="165"/>
      <c r="M19" s="165"/>
      <c r="N19" s="166"/>
      <c r="O19" s="166"/>
    </row>
    <row r="20" spans="1:15" x14ac:dyDescent="0.2">
      <c r="A20" s="43"/>
      <c r="B20" s="13"/>
      <c r="C20" s="106"/>
      <c r="D20" s="106"/>
      <c r="E20" s="106"/>
      <c r="F20" s="107"/>
      <c r="H20" s="104"/>
      <c r="L20" s="165"/>
      <c r="M20" s="165"/>
      <c r="N20" s="165"/>
      <c r="O20" s="165"/>
    </row>
    <row r="21" spans="1:15" x14ac:dyDescent="0.2">
      <c r="A21" s="19" t="s">
        <v>62</v>
      </c>
      <c r="B21" s="83"/>
      <c r="C21" s="83"/>
      <c r="D21" s="83"/>
      <c r="E21" s="83"/>
      <c r="F21" s="83"/>
      <c r="L21" s="165"/>
      <c r="M21" s="165"/>
      <c r="N21" s="165"/>
      <c r="O21" s="165"/>
    </row>
    <row r="22" spans="1:15" x14ac:dyDescent="0.2">
      <c r="B22" s="83"/>
      <c r="C22" s="83"/>
      <c r="D22" s="83"/>
      <c r="E22" s="83"/>
      <c r="F22" s="83"/>
    </row>
    <row r="25" spans="1:15" x14ac:dyDescent="0.2">
      <c r="B25" s="104"/>
    </row>
    <row r="26" spans="1:15" x14ac:dyDescent="0.2">
      <c r="B26" s="104"/>
    </row>
    <row r="27" spans="1:15" x14ac:dyDescent="0.2">
      <c r="B27" s="104"/>
    </row>
    <row r="28" spans="1:15" x14ac:dyDescent="0.2">
      <c r="B28" s="104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H41"/>
  <sheetViews>
    <sheetView showGridLines="0" workbookViewId="0"/>
  </sheetViews>
  <sheetFormatPr baseColWidth="10" defaultColWidth="11.42578125" defaultRowHeight="12.75" x14ac:dyDescent="0.2"/>
  <cols>
    <col min="1" max="1" width="19.28515625" style="34" customWidth="1"/>
    <col min="2" max="6" width="15" style="34" customWidth="1"/>
    <col min="7" max="16384" width="11.42578125" style="34"/>
  </cols>
  <sheetData>
    <row r="1" spans="1:8" x14ac:dyDescent="0.2">
      <c r="A1" s="1" t="s">
        <v>135</v>
      </c>
      <c r="B1" s="35"/>
      <c r="C1" s="35"/>
      <c r="D1" s="35"/>
      <c r="E1" s="35"/>
      <c r="F1" s="35"/>
    </row>
    <row r="2" spans="1:8" ht="18" x14ac:dyDescent="0.25">
      <c r="A2" s="36" t="s">
        <v>136</v>
      </c>
      <c r="B2" s="38"/>
      <c r="C2" s="38"/>
      <c r="D2" s="38"/>
      <c r="E2" s="38"/>
      <c r="F2" s="38"/>
    </row>
    <row r="3" spans="1:8" ht="15.75" x14ac:dyDescent="0.25">
      <c r="A3" s="39" t="s">
        <v>137</v>
      </c>
      <c r="B3" s="41"/>
      <c r="C3" s="41"/>
      <c r="D3" s="41"/>
      <c r="E3" s="41"/>
      <c r="F3" s="41"/>
    </row>
    <row r="4" spans="1:8" ht="15.75" x14ac:dyDescent="0.25">
      <c r="A4" s="39"/>
      <c r="B4" s="41"/>
      <c r="C4" s="41"/>
      <c r="D4" s="41"/>
      <c r="E4" s="41"/>
      <c r="F4" s="41"/>
    </row>
    <row r="5" spans="1:8" ht="63.75" x14ac:dyDescent="0.2">
      <c r="A5" s="74" t="s">
        <v>41</v>
      </c>
      <c r="B5" s="75" t="s">
        <v>127</v>
      </c>
      <c r="C5" s="75" t="s">
        <v>128</v>
      </c>
      <c r="D5" s="75" t="s">
        <v>129</v>
      </c>
      <c r="E5" s="75" t="s">
        <v>130</v>
      </c>
      <c r="F5" s="103" t="s">
        <v>131</v>
      </c>
      <c r="G5" s="86"/>
    </row>
    <row r="6" spans="1:8" x14ac:dyDescent="0.2">
      <c r="A6" s="78" t="s">
        <v>132</v>
      </c>
      <c r="B6" s="170">
        <f>SUM(B8:B19)</f>
        <v>5268.1170000000011</v>
      </c>
      <c r="C6" s="170">
        <f t="shared" ref="C6:F6" si="0">SUM(C8:C19)</f>
        <v>8034</v>
      </c>
      <c r="D6" s="170">
        <f t="shared" si="0"/>
        <v>5379</v>
      </c>
      <c r="E6" s="170">
        <f t="shared" si="0"/>
        <v>3814.9000000000005</v>
      </c>
      <c r="F6" s="280">
        <f t="shared" si="0"/>
        <v>2125.4</v>
      </c>
      <c r="H6"/>
    </row>
    <row r="7" spans="1:8" x14ac:dyDescent="0.2">
      <c r="A7" s="80"/>
      <c r="B7" s="171"/>
      <c r="C7" s="171"/>
      <c r="D7" s="171"/>
      <c r="E7" s="171"/>
      <c r="F7" s="173"/>
      <c r="H7"/>
    </row>
    <row r="8" spans="1:8" x14ac:dyDescent="0.2">
      <c r="A8" s="10" t="s">
        <v>44</v>
      </c>
      <c r="B8" s="245">
        <v>537.55399999999997</v>
      </c>
      <c r="C8" s="246">
        <v>821</v>
      </c>
      <c r="D8" s="246">
        <v>536</v>
      </c>
      <c r="E8" s="246">
        <v>388.5</v>
      </c>
      <c r="F8" s="247">
        <v>247.8</v>
      </c>
      <c r="H8"/>
    </row>
    <row r="9" spans="1:8" x14ac:dyDescent="0.2">
      <c r="A9" s="10" t="s">
        <v>45</v>
      </c>
      <c r="B9" s="245">
        <v>2541.6039999999998</v>
      </c>
      <c r="C9" s="246">
        <v>3458</v>
      </c>
      <c r="D9" s="246">
        <v>2277</v>
      </c>
      <c r="E9" s="246">
        <v>1874.5</v>
      </c>
      <c r="F9" s="247">
        <v>1014.6999999999999</v>
      </c>
      <c r="G9" s="104"/>
      <c r="H9"/>
    </row>
    <row r="10" spans="1:8" x14ac:dyDescent="0.2">
      <c r="A10" s="10" t="s">
        <v>46</v>
      </c>
      <c r="B10" s="245">
        <v>101.25700000000001</v>
      </c>
      <c r="C10" s="246">
        <v>159</v>
      </c>
      <c r="D10" s="246">
        <v>93</v>
      </c>
      <c r="E10" s="246">
        <v>89.3</v>
      </c>
      <c r="F10" s="247">
        <v>58.5</v>
      </c>
      <c r="H10"/>
    </row>
    <row r="11" spans="1:8" x14ac:dyDescent="0.2">
      <c r="A11" s="10" t="s">
        <v>47</v>
      </c>
      <c r="B11" s="245">
        <v>174.65100000000001</v>
      </c>
      <c r="C11" s="246">
        <v>280</v>
      </c>
      <c r="D11" s="246">
        <v>181</v>
      </c>
      <c r="E11" s="246">
        <v>124.5</v>
      </c>
      <c r="F11" s="247">
        <v>59.8</v>
      </c>
      <c r="G11" s="104"/>
      <c r="H11"/>
    </row>
    <row r="12" spans="1:8" x14ac:dyDescent="0.2">
      <c r="A12" s="10" t="s">
        <v>48</v>
      </c>
      <c r="B12" s="245">
        <v>109.077</v>
      </c>
      <c r="C12" s="246">
        <v>162</v>
      </c>
      <c r="D12" s="246">
        <v>127</v>
      </c>
      <c r="E12" s="246">
        <v>77.900000000000006</v>
      </c>
      <c r="F12" s="247">
        <v>45.2</v>
      </c>
      <c r="H12"/>
    </row>
    <row r="13" spans="1:8" x14ac:dyDescent="0.2">
      <c r="A13" s="10" t="s">
        <v>49</v>
      </c>
      <c r="B13" s="245">
        <v>207.88</v>
      </c>
      <c r="C13" s="246">
        <v>371</v>
      </c>
      <c r="D13" s="246">
        <v>266</v>
      </c>
      <c r="E13" s="246">
        <v>177.8</v>
      </c>
      <c r="F13" s="247">
        <v>108.39999999999999</v>
      </c>
      <c r="G13" s="104"/>
      <c r="H13"/>
    </row>
    <row r="14" spans="1:8" x14ac:dyDescent="0.2">
      <c r="A14" s="10" t="s">
        <v>50</v>
      </c>
      <c r="B14" s="245">
        <v>811.35500000000002</v>
      </c>
      <c r="C14" s="246">
        <v>1334</v>
      </c>
      <c r="D14" s="246">
        <v>918</v>
      </c>
      <c r="E14" s="246">
        <v>510.9</v>
      </c>
      <c r="F14" s="247">
        <v>273</v>
      </c>
      <c r="H14"/>
    </row>
    <row r="15" spans="1:8" x14ac:dyDescent="0.2">
      <c r="A15" s="10" t="s">
        <v>51</v>
      </c>
      <c r="B15" s="245">
        <v>28.337</v>
      </c>
      <c r="C15" s="246">
        <v>47</v>
      </c>
      <c r="D15" s="246">
        <v>35</v>
      </c>
      <c r="E15" s="246">
        <v>22.5</v>
      </c>
      <c r="F15" s="247">
        <v>12.4</v>
      </c>
      <c r="H15"/>
    </row>
    <row r="16" spans="1:8" x14ac:dyDescent="0.2">
      <c r="A16" s="10" t="s">
        <v>52</v>
      </c>
      <c r="B16" s="245">
        <v>379.81299999999999</v>
      </c>
      <c r="C16" s="246">
        <v>757</v>
      </c>
      <c r="D16" s="246">
        <v>530</v>
      </c>
      <c r="E16" s="246">
        <v>236.6</v>
      </c>
      <c r="F16" s="247">
        <v>105.60000000000001</v>
      </c>
      <c r="H16"/>
    </row>
    <row r="17" spans="1:8" x14ac:dyDescent="0.2">
      <c r="A17" s="10" t="s">
        <v>53</v>
      </c>
      <c r="B17" s="245">
        <v>58.64</v>
      </c>
      <c r="C17" s="246">
        <v>164</v>
      </c>
      <c r="D17" s="246">
        <v>96</v>
      </c>
      <c r="E17" s="246">
        <v>47.8</v>
      </c>
      <c r="F17" s="247">
        <v>28.8</v>
      </c>
      <c r="H17"/>
    </row>
    <row r="18" spans="1:8" x14ac:dyDescent="0.2">
      <c r="A18" s="10" t="s">
        <v>54</v>
      </c>
      <c r="B18" s="245">
        <v>317.94900000000001</v>
      </c>
      <c r="C18" s="246">
        <v>481</v>
      </c>
      <c r="D18" s="246">
        <v>320</v>
      </c>
      <c r="E18" s="246">
        <v>264.59999999999997</v>
      </c>
      <c r="F18" s="247">
        <v>171.20000000000002</v>
      </c>
      <c r="H18"/>
    </row>
    <row r="19" spans="1:8" x14ac:dyDescent="0.2">
      <c r="A19" s="10" t="s">
        <v>90</v>
      </c>
      <c r="B19" s="246" t="s">
        <v>19</v>
      </c>
      <c r="C19" s="246" t="s">
        <v>19</v>
      </c>
      <c r="D19" s="246" t="s">
        <v>19</v>
      </c>
      <c r="E19" s="246" t="s">
        <v>19</v>
      </c>
      <c r="F19" s="247" t="s">
        <v>19</v>
      </c>
      <c r="H19"/>
    </row>
    <row r="20" spans="1:8" x14ac:dyDescent="0.2">
      <c r="A20" s="43"/>
      <c r="B20" s="220"/>
      <c r="C20" s="178"/>
      <c r="D20" s="178"/>
      <c r="E20" s="178"/>
      <c r="F20" s="178"/>
      <c r="H20"/>
    </row>
    <row r="21" spans="1:8" x14ac:dyDescent="0.2">
      <c r="A21" s="115" t="s">
        <v>138</v>
      </c>
      <c r="B21" s="13"/>
      <c r="C21" s="106"/>
      <c r="D21" s="106"/>
      <c r="E21" s="178"/>
      <c r="F21" s="178"/>
    </row>
    <row r="22" spans="1:8" x14ac:dyDescent="0.2">
      <c r="A22" s="19" t="s">
        <v>62</v>
      </c>
      <c r="B22" s="13"/>
      <c r="C22" s="106"/>
      <c r="D22" s="106"/>
      <c r="E22" s="106"/>
      <c r="F22" s="106"/>
    </row>
    <row r="23" spans="1:8" x14ac:dyDescent="0.2">
      <c r="C23"/>
      <c r="D23"/>
    </row>
    <row r="24" spans="1:8" x14ac:dyDescent="0.2">
      <c r="A24" s="174"/>
      <c r="B24" s="175"/>
      <c r="C24" s="175"/>
      <c r="D24" s="175"/>
      <c r="E24" s="174"/>
      <c r="F24" s="174"/>
    </row>
    <row r="25" spans="1:8" x14ac:dyDescent="0.2">
      <c r="A25" s="174"/>
      <c r="B25" s="175"/>
      <c r="C25" s="175"/>
      <c r="D25" s="175"/>
      <c r="E25" s="174"/>
      <c r="F25" s="174"/>
    </row>
    <row r="26" spans="1:8" x14ac:dyDescent="0.2">
      <c r="A26" s="174"/>
      <c r="B26" s="175"/>
      <c r="C26" s="175"/>
      <c r="D26" s="175"/>
      <c r="E26" s="174"/>
      <c r="F26" s="174"/>
    </row>
    <row r="27" spans="1:8" x14ac:dyDescent="0.2">
      <c r="A27" s="174"/>
      <c r="B27" s="175"/>
      <c r="C27" s="175"/>
      <c r="D27" s="175"/>
      <c r="E27" s="174"/>
      <c r="F27" s="174"/>
    </row>
    <row r="28" spans="1:8" x14ac:dyDescent="0.2">
      <c r="A28" s="174"/>
      <c r="B28" s="175"/>
      <c r="C28" s="175"/>
      <c r="D28" s="175"/>
      <c r="E28" s="174"/>
      <c r="F28" s="174"/>
    </row>
    <row r="29" spans="1:8" x14ac:dyDescent="0.2">
      <c r="A29" s="174"/>
      <c r="B29" s="175"/>
      <c r="C29" s="175"/>
      <c r="D29" s="175"/>
      <c r="E29" s="174"/>
      <c r="F29" s="174"/>
    </row>
    <row r="30" spans="1:8" x14ac:dyDescent="0.2">
      <c r="A30" s="174"/>
      <c r="B30" s="175"/>
      <c r="C30" s="175"/>
      <c r="D30" s="175"/>
      <c r="E30" s="174"/>
      <c r="F30" s="174"/>
    </row>
    <row r="31" spans="1:8" x14ac:dyDescent="0.2">
      <c r="A31" s="174"/>
      <c r="B31" s="175"/>
      <c r="C31" s="175"/>
      <c r="D31" s="175"/>
      <c r="E31" s="174"/>
      <c r="F31" s="174"/>
    </row>
    <row r="32" spans="1:8" x14ac:dyDescent="0.2">
      <c r="A32" s="174"/>
      <c r="B32" s="175"/>
      <c r="C32" s="175"/>
      <c r="D32" s="175"/>
      <c r="E32" s="174"/>
      <c r="F32" s="174"/>
    </row>
    <row r="33" spans="1:6" x14ac:dyDescent="0.2">
      <c r="A33" s="174"/>
      <c r="B33" s="175"/>
      <c r="C33" s="175"/>
      <c r="D33" s="175"/>
      <c r="E33" s="174"/>
      <c r="F33" s="174"/>
    </row>
    <row r="34" spans="1:6" x14ac:dyDescent="0.2">
      <c r="A34" s="174"/>
      <c r="B34" s="175"/>
      <c r="C34" s="175"/>
      <c r="D34" s="175"/>
      <c r="E34" s="174"/>
      <c r="F34" s="174"/>
    </row>
    <row r="35" spans="1:6" x14ac:dyDescent="0.2">
      <c r="A35" s="174"/>
      <c r="B35" s="175"/>
      <c r="C35" s="175"/>
      <c r="D35" s="175"/>
      <c r="E35" s="174"/>
      <c r="F35" s="174"/>
    </row>
    <row r="36" spans="1:6" x14ac:dyDescent="0.2">
      <c r="A36" s="174"/>
      <c r="B36" s="175"/>
      <c r="C36" s="175"/>
      <c r="D36" s="175"/>
      <c r="E36" s="174"/>
      <c r="F36" s="174"/>
    </row>
    <row r="37" spans="1:6" x14ac:dyDescent="0.2">
      <c r="A37" s="174"/>
      <c r="B37" s="175"/>
      <c r="C37" s="175"/>
      <c r="D37" s="175"/>
      <c r="E37" s="174"/>
      <c r="F37" s="174"/>
    </row>
    <row r="38" spans="1:6" x14ac:dyDescent="0.2">
      <c r="A38" s="174"/>
      <c r="B38" s="175"/>
      <c r="C38" s="175"/>
      <c r="D38" s="175"/>
      <c r="E38" s="174"/>
      <c r="F38" s="174"/>
    </row>
    <row r="39" spans="1:6" x14ac:dyDescent="0.2">
      <c r="A39" s="174"/>
      <c r="B39" s="175"/>
      <c r="C39" s="175"/>
      <c r="D39" s="175"/>
      <c r="E39" s="174"/>
      <c r="F39" s="174"/>
    </row>
    <row r="40" spans="1:6" x14ac:dyDescent="0.2">
      <c r="A40" s="174"/>
      <c r="B40" s="175"/>
      <c r="C40" s="175"/>
      <c r="D40" s="175"/>
      <c r="E40" s="174"/>
      <c r="F40" s="174"/>
    </row>
    <row r="41" spans="1:6" x14ac:dyDescent="0.2">
      <c r="A41" s="174"/>
      <c r="B41" s="174"/>
      <c r="C41" s="174"/>
      <c r="D41" s="174"/>
      <c r="E41" s="174"/>
      <c r="F41" s="174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G33"/>
  <sheetViews>
    <sheetView showGridLines="0" workbookViewId="0">
      <selection activeCell="F31" sqref="F31"/>
    </sheetView>
  </sheetViews>
  <sheetFormatPr baseColWidth="10" defaultColWidth="9.140625" defaultRowHeight="12.75" x14ac:dyDescent="0.2"/>
  <cols>
    <col min="1" max="1" width="19.140625" style="24" customWidth="1"/>
    <col min="2" max="5" width="17.85546875" style="24" customWidth="1"/>
    <col min="6" max="6" width="17" style="24" customWidth="1"/>
    <col min="7" max="16384" width="9.140625" style="24"/>
  </cols>
  <sheetData>
    <row r="1" spans="1:7" x14ac:dyDescent="0.2">
      <c r="A1" s="1" t="s">
        <v>79</v>
      </c>
    </row>
    <row r="2" spans="1:7" ht="18" x14ac:dyDescent="0.25">
      <c r="A2" s="3" t="s">
        <v>139</v>
      </c>
    </row>
    <row r="3" spans="1:7" ht="15.75" x14ac:dyDescent="0.25">
      <c r="A3" s="5" t="s">
        <v>140</v>
      </c>
    </row>
    <row r="4" spans="1:7" ht="15.75" x14ac:dyDescent="0.25">
      <c r="A4" s="5" t="s">
        <v>141</v>
      </c>
      <c r="G4" s="41"/>
    </row>
    <row r="5" spans="1:7" x14ac:dyDescent="0.2">
      <c r="G5" s="55"/>
    </row>
    <row r="6" spans="1:7" s="9" customFormat="1" ht="45" x14ac:dyDescent="0.2">
      <c r="A6" s="64" t="s">
        <v>41</v>
      </c>
      <c r="B6" s="53" t="s">
        <v>142</v>
      </c>
      <c r="C6" s="53" t="s">
        <v>143</v>
      </c>
      <c r="D6" s="53" t="s">
        <v>144</v>
      </c>
      <c r="E6" s="120" t="s">
        <v>145</v>
      </c>
      <c r="F6" s="120" t="s">
        <v>146</v>
      </c>
      <c r="G6" s="56"/>
    </row>
    <row r="7" spans="1:7" s="47" customFormat="1" x14ac:dyDescent="0.2">
      <c r="A7" s="10" t="s">
        <v>44</v>
      </c>
      <c r="B7" s="139">
        <v>653225</v>
      </c>
      <c r="C7" s="189">
        <f>'A.13.5'!C7</f>
        <v>9893</v>
      </c>
      <c r="D7" s="295">
        <f>C7/(B7/1000)</f>
        <v>15.144858203528646</v>
      </c>
      <c r="E7" s="140">
        <v>86416</v>
      </c>
      <c r="F7" s="239">
        <f>E7/B7*100</f>
        <v>13.229132381644915</v>
      </c>
      <c r="G7" s="56"/>
    </row>
    <row r="8" spans="1:7" s="47" customFormat="1" x14ac:dyDescent="0.2">
      <c r="A8" s="10" t="s">
        <v>45</v>
      </c>
      <c r="B8" s="139">
        <v>397378</v>
      </c>
      <c r="C8" s="189">
        <f>'A.13.5'!C8</f>
        <v>21650</v>
      </c>
      <c r="D8" s="295">
        <f t="shared" ref="D8:D17" si="0">C8/(B8/1000)</f>
        <v>54.482130364539557</v>
      </c>
      <c r="E8" s="140">
        <v>109619</v>
      </c>
      <c r="F8" s="239">
        <f t="shared" ref="F8:F19" si="1">E8/B8*100</f>
        <v>27.585573433858947</v>
      </c>
      <c r="G8" s="56"/>
    </row>
    <row r="9" spans="1:7" s="47" customFormat="1" x14ac:dyDescent="0.2">
      <c r="A9" s="10" t="s">
        <v>46</v>
      </c>
      <c r="B9" s="139">
        <v>183935</v>
      </c>
      <c r="C9" s="189">
        <f>'A.13.5'!C9</f>
        <v>2115</v>
      </c>
      <c r="D9" s="295">
        <f t="shared" si="0"/>
        <v>11.498627232446244</v>
      </c>
      <c r="E9" s="140">
        <v>15043</v>
      </c>
      <c r="F9" s="239">
        <f t="shared" si="1"/>
        <v>8.1784325984722859</v>
      </c>
      <c r="G9" s="56"/>
    </row>
    <row r="10" spans="1:7" s="47" customFormat="1" x14ac:dyDescent="0.2">
      <c r="A10" s="10" t="s">
        <v>47</v>
      </c>
      <c r="B10" s="139">
        <v>207169</v>
      </c>
      <c r="C10" s="189">
        <f>'A.13.5'!C10</f>
        <v>3018</v>
      </c>
      <c r="D10" s="295">
        <f t="shared" si="0"/>
        <v>14.56781661348947</v>
      </c>
      <c r="E10" s="140">
        <v>19951</v>
      </c>
      <c r="F10" s="239">
        <f t="shared" si="1"/>
        <v>9.63030183087238</v>
      </c>
      <c r="G10" s="56"/>
    </row>
    <row r="11" spans="1:7" s="47" customFormat="1" x14ac:dyDescent="0.2">
      <c r="A11" s="10" t="s">
        <v>48</v>
      </c>
      <c r="B11" s="139">
        <v>153148</v>
      </c>
      <c r="C11" s="189">
        <f>'A.13.5'!C11</f>
        <v>2322</v>
      </c>
      <c r="D11" s="295">
        <f t="shared" si="0"/>
        <v>15.161804267767128</v>
      </c>
      <c r="E11" s="140">
        <v>16073</v>
      </c>
      <c r="F11" s="239">
        <f t="shared" si="1"/>
        <v>10.49507665787343</v>
      </c>
      <c r="G11" s="56"/>
    </row>
    <row r="12" spans="1:7" s="47" customFormat="1" x14ac:dyDescent="0.2">
      <c r="A12" s="10" t="s">
        <v>49</v>
      </c>
      <c r="B12" s="139">
        <v>254317</v>
      </c>
      <c r="C12" s="189">
        <f>'A.13.5'!C12</f>
        <v>4046</v>
      </c>
      <c r="D12" s="295">
        <f t="shared" si="0"/>
        <v>15.909278577523327</v>
      </c>
      <c r="E12" s="140">
        <v>34427</v>
      </c>
      <c r="F12" s="239">
        <f t="shared" si="1"/>
        <v>13.537042352654364</v>
      </c>
      <c r="G12" s="56"/>
    </row>
    <row r="13" spans="1:7" s="47" customFormat="1" x14ac:dyDescent="0.2">
      <c r="A13" s="10" t="s">
        <v>50</v>
      </c>
      <c r="B13" s="139">
        <v>335580</v>
      </c>
      <c r="C13" s="189">
        <f>'A.13.5'!C13</f>
        <v>8710</v>
      </c>
      <c r="D13" s="295">
        <f t="shared" si="0"/>
        <v>25.955062876214317</v>
      </c>
      <c r="E13" s="140">
        <v>44546</v>
      </c>
      <c r="F13" s="239">
        <f t="shared" si="1"/>
        <v>13.274331008999344</v>
      </c>
      <c r="G13" s="56"/>
    </row>
    <row r="14" spans="1:7" s="47" customFormat="1" x14ac:dyDescent="0.2">
      <c r="A14" s="10" t="s">
        <v>51</v>
      </c>
      <c r="B14" s="139">
        <v>136497</v>
      </c>
      <c r="C14" s="189">
        <f>'A.13.5'!C14</f>
        <v>1873</v>
      </c>
      <c r="D14" s="295">
        <f t="shared" si="0"/>
        <v>13.721913302123856</v>
      </c>
      <c r="E14" s="140">
        <v>11431</v>
      </c>
      <c r="F14" s="239">
        <f t="shared" si="1"/>
        <v>8.3745430302497503</v>
      </c>
      <c r="G14" s="56"/>
    </row>
    <row r="15" spans="1:7" s="47" customFormat="1" x14ac:dyDescent="0.2">
      <c r="A15" s="10" t="s">
        <v>52</v>
      </c>
      <c r="B15" s="139">
        <v>248440</v>
      </c>
      <c r="C15" s="189">
        <f>'A.13.5'!C15</f>
        <v>10746</v>
      </c>
      <c r="D15" s="295">
        <f t="shared" si="0"/>
        <v>43.253904363226532</v>
      </c>
      <c r="E15" s="140">
        <v>34895</v>
      </c>
      <c r="F15" s="239">
        <f t="shared" si="1"/>
        <v>14.045644823699888</v>
      </c>
      <c r="G15" s="155"/>
    </row>
    <row r="16" spans="1:7" s="47" customFormat="1" x14ac:dyDescent="0.2">
      <c r="A16" s="10" t="s">
        <v>53</v>
      </c>
      <c r="B16" s="139">
        <v>120877</v>
      </c>
      <c r="C16" s="189">
        <f>'A.13.5'!C16</f>
        <v>1633</v>
      </c>
      <c r="D16" s="295">
        <f t="shared" si="0"/>
        <v>13.509600668448092</v>
      </c>
      <c r="E16" s="140">
        <v>10482</v>
      </c>
      <c r="F16" s="239">
        <f t="shared" si="1"/>
        <v>8.6716248748728049</v>
      </c>
      <c r="G16" s="56"/>
    </row>
    <row r="17" spans="1:7" x14ac:dyDescent="0.2">
      <c r="A17" s="10" t="s">
        <v>54</v>
      </c>
      <c r="B17" s="139">
        <v>127555</v>
      </c>
      <c r="C17" s="189">
        <f>'A.13.5'!C17</f>
        <v>3408</v>
      </c>
      <c r="D17" s="295">
        <f t="shared" si="0"/>
        <v>26.717886401944259</v>
      </c>
      <c r="E17" s="140">
        <v>15944</v>
      </c>
      <c r="F17" s="239">
        <f t="shared" si="1"/>
        <v>12.499706009172513</v>
      </c>
      <c r="G17" s="56"/>
    </row>
    <row r="18" spans="1:7" x14ac:dyDescent="0.2">
      <c r="A18" s="10" t="s">
        <v>90</v>
      </c>
      <c r="B18" s="265" t="s">
        <v>19</v>
      </c>
      <c r="C18" s="256" t="str">
        <f>'A.13.5'!C18</f>
        <v>..</v>
      </c>
      <c r="D18" s="296" t="s">
        <v>19</v>
      </c>
      <c r="E18" s="266" t="s">
        <v>19</v>
      </c>
      <c r="F18" s="267" t="s">
        <v>19</v>
      </c>
      <c r="G18" s="56"/>
    </row>
    <row r="19" spans="1:7" s="26" customFormat="1" x14ac:dyDescent="0.2">
      <c r="A19" s="48" t="s">
        <v>56</v>
      </c>
      <c r="B19" s="62">
        <f>SUM(B7:B18)</f>
        <v>2818121</v>
      </c>
      <c r="C19" s="297">
        <f>'A.13.5'!C19</f>
        <v>68602</v>
      </c>
      <c r="D19" s="298">
        <v>21.34472719342164</v>
      </c>
      <c r="E19" s="62">
        <f>SUM(E7:E18)</f>
        <v>398827</v>
      </c>
      <c r="F19" s="270">
        <f t="shared" si="1"/>
        <v>14.152231220731828</v>
      </c>
      <c r="G19" s="56"/>
    </row>
    <row r="20" spans="1:7" s="26" customFormat="1" x14ac:dyDescent="0.2">
      <c r="B20" s="50"/>
      <c r="C20" s="50"/>
      <c r="D20" s="50"/>
      <c r="E20" s="25"/>
      <c r="G20"/>
    </row>
    <row r="21" spans="1:7" s="26" customFormat="1" x14ac:dyDescent="0.2">
      <c r="A21" s="20" t="s">
        <v>147</v>
      </c>
      <c r="B21" s="50"/>
      <c r="C21" s="50"/>
      <c r="D21" s="50"/>
      <c r="E21" s="50"/>
      <c r="G21"/>
    </row>
    <row r="22" spans="1:7" s="26" customFormat="1" x14ac:dyDescent="0.2">
      <c r="A22" s="20" t="s">
        <v>148</v>
      </c>
      <c r="B22" s="50"/>
      <c r="C22" s="50"/>
      <c r="D22" s="50"/>
      <c r="E22" s="50"/>
      <c r="G22"/>
    </row>
    <row r="23" spans="1:7" x14ac:dyDescent="0.2">
      <c r="A23" s="19" t="s">
        <v>62</v>
      </c>
      <c r="D23" s="108"/>
      <c r="G23"/>
    </row>
    <row r="25" spans="1:7" x14ac:dyDescent="0.2">
      <c r="A25" s="19"/>
    </row>
    <row r="33" spans="1:6" hidden="1" x14ac:dyDescent="0.2">
      <c r="A33" s="24" t="s">
        <v>149</v>
      </c>
      <c r="B33" s="57">
        <f>SUM(B15:B15)</f>
        <v>248440</v>
      </c>
      <c r="C33" s="57">
        <f>SUM(C15:C15)</f>
        <v>10746</v>
      </c>
      <c r="D33" s="12">
        <f t="shared" ref="D33" si="2">+C33/B33*1000</f>
        <v>43.253904363226532</v>
      </c>
      <c r="E33" s="57">
        <f>SUM(E15:E15)</f>
        <v>34895</v>
      </c>
      <c r="F33" s="14">
        <f t="shared" ref="F33" si="3">+E33/B33*100</f>
        <v>14.045644823699888</v>
      </c>
    </row>
  </sheetData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S23"/>
  <sheetViews>
    <sheetView showGridLines="0" workbookViewId="0">
      <selection activeCell="C34" sqref="C34"/>
    </sheetView>
  </sheetViews>
  <sheetFormatPr baseColWidth="10" defaultColWidth="11.42578125" defaultRowHeight="12.75" x14ac:dyDescent="0.2"/>
  <cols>
    <col min="1" max="1" width="18.42578125" style="65" customWidth="1"/>
    <col min="2" max="2" width="13.85546875" style="65" customWidth="1"/>
    <col min="3" max="3" width="11.85546875" style="65" bestFit="1" customWidth="1"/>
    <col min="4" max="4" width="12" style="65" bestFit="1" customWidth="1"/>
    <col min="5" max="5" width="11" style="65" customWidth="1"/>
    <col min="6" max="6" width="12.140625" style="65" bestFit="1" customWidth="1"/>
    <col min="7" max="7" width="11" style="65" customWidth="1"/>
    <col min="8" max="8" width="12.5703125" style="65" bestFit="1" customWidth="1"/>
    <col min="9" max="9" width="10.42578125" style="65" customWidth="1"/>
    <col min="10" max="10" width="11.140625" style="65" bestFit="1" customWidth="1"/>
    <col min="11" max="11" width="13.5703125" style="65" bestFit="1" customWidth="1"/>
    <col min="12" max="12" width="11.7109375" style="65" bestFit="1" customWidth="1"/>
    <col min="13" max="13" width="12" style="65" bestFit="1" customWidth="1"/>
    <col min="14" max="18" width="11.42578125" style="65"/>
    <col min="19" max="19" width="11.85546875" style="65" customWidth="1"/>
    <col min="20" max="16384" width="11.42578125" style="65"/>
  </cols>
  <sheetData>
    <row r="1" spans="1:19" x14ac:dyDescent="0.2">
      <c r="A1" s="1" t="s">
        <v>150</v>
      </c>
    </row>
    <row r="2" spans="1:19" ht="18" x14ac:dyDescent="0.25">
      <c r="A2" s="3" t="s">
        <v>151</v>
      </c>
    </row>
    <row r="3" spans="1:19" ht="15.75" x14ac:dyDescent="0.25">
      <c r="A3" s="5" t="s">
        <v>152</v>
      </c>
    </row>
    <row r="4" spans="1:19" ht="12.95" customHeight="1" x14ac:dyDescent="0.2"/>
    <row r="5" spans="1:19" ht="51" x14ac:dyDescent="0.2">
      <c r="A5" s="341" t="s">
        <v>41</v>
      </c>
      <c r="B5" s="221" t="s">
        <v>153</v>
      </c>
      <c r="C5" s="338" t="s">
        <v>154</v>
      </c>
      <c r="D5" s="339"/>
      <c r="E5" s="339"/>
      <c r="F5" s="339"/>
      <c r="G5" s="339"/>
      <c r="H5" s="339"/>
      <c r="I5" s="340"/>
      <c r="J5" s="221" t="s">
        <v>155</v>
      </c>
      <c r="K5" s="338" t="s">
        <v>156</v>
      </c>
      <c r="L5" s="340"/>
      <c r="M5" s="338" t="s">
        <v>157</v>
      </c>
      <c r="N5" s="340"/>
      <c r="O5" s="221" t="s">
        <v>158</v>
      </c>
      <c r="P5" s="221" t="s">
        <v>159</v>
      </c>
      <c r="Q5" s="338" t="s">
        <v>160</v>
      </c>
      <c r="R5" s="339"/>
      <c r="S5" s="340"/>
    </row>
    <row r="6" spans="1:19" ht="63.75" x14ac:dyDescent="0.2">
      <c r="A6" s="342"/>
      <c r="B6" s="221" t="s">
        <v>161</v>
      </c>
      <c r="C6" s="221" t="s">
        <v>162</v>
      </c>
      <c r="D6" s="221" t="s">
        <v>163</v>
      </c>
      <c r="E6" s="221" t="s">
        <v>164</v>
      </c>
      <c r="F6" s="221" t="s">
        <v>165</v>
      </c>
      <c r="G6" s="221" t="s">
        <v>166</v>
      </c>
      <c r="H6" s="221" t="s">
        <v>167</v>
      </c>
      <c r="I6" s="221" t="s">
        <v>168</v>
      </c>
      <c r="J6" s="221" t="s">
        <v>169</v>
      </c>
      <c r="K6" s="221" t="s">
        <v>170</v>
      </c>
      <c r="L6" s="221" t="s">
        <v>171</v>
      </c>
      <c r="M6" s="255" t="s">
        <v>170</v>
      </c>
      <c r="N6" s="255" t="s">
        <v>171</v>
      </c>
      <c r="O6" s="221" t="s">
        <v>172</v>
      </c>
      <c r="P6" s="221" t="s">
        <v>173</v>
      </c>
      <c r="Q6" s="221" t="s">
        <v>174</v>
      </c>
      <c r="R6" s="221" t="s">
        <v>175</v>
      </c>
      <c r="S6" s="221" t="s">
        <v>176</v>
      </c>
    </row>
    <row r="7" spans="1:19" ht="12.75" customHeight="1" x14ac:dyDescent="0.2">
      <c r="A7" s="10" t="s">
        <v>44</v>
      </c>
      <c r="B7" s="222"/>
      <c r="C7" s="223"/>
      <c r="D7" s="222"/>
      <c r="E7" s="222"/>
      <c r="F7" s="222"/>
      <c r="G7" s="222"/>
      <c r="H7" s="222"/>
      <c r="I7" s="222"/>
      <c r="J7" s="222"/>
      <c r="K7" s="223"/>
      <c r="L7" s="223"/>
      <c r="M7" s="223"/>
      <c r="N7" s="223"/>
      <c r="O7" s="223"/>
      <c r="P7" s="223"/>
      <c r="Q7" s="223"/>
      <c r="R7" s="223"/>
      <c r="S7" s="223"/>
    </row>
    <row r="8" spans="1:19" ht="12.75" customHeight="1" x14ac:dyDescent="0.2">
      <c r="A8" s="10" t="s">
        <v>45</v>
      </c>
      <c r="B8" s="222"/>
      <c r="C8" s="222"/>
      <c r="D8" s="222"/>
      <c r="E8" s="222"/>
      <c r="F8" s="222"/>
      <c r="G8" s="222"/>
      <c r="H8" s="222"/>
      <c r="I8" s="222"/>
      <c r="J8" s="222"/>
      <c r="K8" s="223"/>
      <c r="L8" s="223"/>
      <c r="M8" s="223"/>
      <c r="N8" s="223"/>
      <c r="O8" s="223"/>
      <c r="P8" s="223"/>
      <c r="Q8" s="223"/>
      <c r="R8" s="223"/>
      <c r="S8" s="223"/>
    </row>
    <row r="9" spans="1:19" ht="12.75" customHeight="1" x14ac:dyDescent="0.2">
      <c r="A9" s="10" t="s">
        <v>46</v>
      </c>
      <c r="B9" s="222"/>
      <c r="C9" s="223"/>
      <c r="D9" s="223"/>
      <c r="E9" s="223"/>
      <c r="F9" s="223"/>
      <c r="G9" s="223"/>
      <c r="H9" s="223"/>
      <c r="I9" s="223"/>
      <c r="J9" s="222"/>
      <c r="K9" s="223"/>
      <c r="L9" s="223"/>
      <c r="M9" s="223"/>
      <c r="N9" s="223"/>
      <c r="O9" s="223"/>
      <c r="P9" s="223"/>
      <c r="Q9" s="223"/>
      <c r="R9" s="223"/>
      <c r="S9" s="223"/>
    </row>
    <row r="10" spans="1:19" ht="12.75" customHeight="1" x14ac:dyDescent="0.2">
      <c r="A10" s="10" t="s">
        <v>47</v>
      </c>
      <c r="B10" s="222"/>
      <c r="C10" s="223"/>
      <c r="D10" s="223"/>
      <c r="E10" s="223"/>
      <c r="F10" s="223"/>
      <c r="G10" s="223"/>
      <c r="H10" s="223"/>
      <c r="I10" s="223"/>
      <c r="J10" s="222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1:19" ht="12.75" customHeight="1" x14ac:dyDescent="0.2">
      <c r="A11" s="10" t="s">
        <v>48</v>
      </c>
      <c r="B11" s="222"/>
      <c r="C11" s="223"/>
      <c r="D11" s="223"/>
      <c r="E11" s="223"/>
      <c r="F11" s="223"/>
      <c r="G11" s="223"/>
      <c r="H11" s="223"/>
      <c r="I11" s="223"/>
      <c r="J11" s="222"/>
      <c r="K11" s="223"/>
      <c r="L11" s="223"/>
      <c r="M11" s="223"/>
      <c r="N11" s="223"/>
      <c r="O11" s="223"/>
      <c r="P11" s="223"/>
      <c r="Q11" s="223"/>
      <c r="R11" s="223"/>
      <c r="S11" s="223"/>
    </row>
    <row r="12" spans="1:19" ht="12.75" customHeight="1" x14ac:dyDescent="0.2">
      <c r="A12" s="10" t="s">
        <v>49</v>
      </c>
      <c r="B12" s="222"/>
      <c r="C12" s="223"/>
      <c r="D12" s="223"/>
      <c r="E12" s="223"/>
      <c r="F12" s="223"/>
      <c r="G12" s="223"/>
      <c r="H12" s="223"/>
      <c r="I12" s="223"/>
      <c r="J12" s="222"/>
      <c r="K12" s="223"/>
      <c r="L12" s="223"/>
      <c r="M12" s="223"/>
      <c r="N12" s="223"/>
      <c r="O12" s="223"/>
      <c r="P12" s="223"/>
      <c r="Q12" s="223"/>
      <c r="R12" s="223"/>
      <c r="S12" s="223"/>
    </row>
    <row r="13" spans="1:19" ht="12.75" customHeight="1" x14ac:dyDescent="0.2">
      <c r="A13" s="10" t="s">
        <v>50</v>
      </c>
      <c r="B13" s="222"/>
      <c r="C13" s="223"/>
      <c r="D13" s="223"/>
      <c r="E13" s="223"/>
      <c r="F13" s="223"/>
      <c r="G13" s="223"/>
      <c r="H13" s="223"/>
      <c r="I13" s="223"/>
      <c r="J13" s="222"/>
      <c r="K13" s="223"/>
      <c r="L13" s="223"/>
      <c r="M13" s="223"/>
      <c r="N13" s="223"/>
      <c r="O13" s="223"/>
      <c r="P13" s="223"/>
      <c r="Q13" s="223"/>
      <c r="R13" s="223"/>
      <c r="S13" s="223"/>
    </row>
    <row r="14" spans="1:19" ht="12.75" customHeight="1" x14ac:dyDescent="0.2">
      <c r="A14" s="10" t="s">
        <v>51</v>
      </c>
      <c r="B14" s="222"/>
      <c r="C14" s="223"/>
      <c r="D14" s="223"/>
      <c r="E14" s="223"/>
      <c r="F14" s="223"/>
      <c r="G14" s="223"/>
      <c r="H14" s="223"/>
      <c r="I14" s="223"/>
      <c r="J14" s="222"/>
      <c r="K14" s="223"/>
      <c r="L14" s="223"/>
      <c r="M14" s="223"/>
      <c r="N14" s="223"/>
      <c r="O14" s="223"/>
      <c r="P14" s="223"/>
      <c r="Q14" s="223"/>
      <c r="R14" s="223"/>
      <c r="S14" s="223"/>
    </row>
    <row r="15" spans="1:19" ht="12.75" customHeight="1" x14ac:dyDescent="0.2">
      <c r="A15" s="10" t="s">
        <v>52</v>
      </c>
      <c r="B15" s="222"/>
      <c r="C15" s="223"/>
      <c r="D15" s="223"/>
      <c r="E15" s="223"/>
      <c r="F15" s="223"/>
      <c r="G15" s="223"/>
      <c r="H15" s="223"/>
      <c r="I15" s="223"/>
      <c r="J15" s="222"/>
      <c r="K15" s="223"/>
      <c r="L15" s="223"/>
      <c r="M15" s="223"/>
      <c r="N15" s="223"/>
      <c r="O15" s="223"/>
      <c r="P15" s="223"/>
      <c r="Q15" s="223"/>
      <c r="R15" s="223"/>
      <c r="S15" s="223"/>
    </row>
    <row r="16" spans="1:19" ht="12.75" customHeight="1" x14ac:dyDescent="0.2">
      <c r="A16" s="10" t="s">
        <v>53</v>
      </c>
      <c r="B16" s="222"/>
      <c r="C16" s="223"/>
      <c r="D16" s="223"/>
      <c r="E16" s="223"/>
      <c r="F16" s="223"/>
      <c r="G16" s="223"/>
      <c r="H16" s="223"/>
      <c r="I16" s="223"/>
      <c r="J16" s="222"/>
      <c r="K16" s="223"/>
      <c r="L16" s="223"/>
      <c r="M16" s="223"/>
      <c r="N16" s="223"/>
      <c r="O16" s="223"/>
      <c r="P16" s="223"/>
      <c r="Q16" s="223"/>
      <c r="R16" s="223"/>
      <c r="S16" s="223"/>
    </row>
    <row r="17" spans="1:19" ht="12.75" customHeight="1" x14ac:dyDescent="0.2">
      <c r="A17" s="10" t="s">
        <v>54</v>
      </c>
      <c r="B17" s="222"/>
      <c r="C17" s="223"/>
      <c r="D17" s="223"/>
      <c r="E17" s="223"/>
      <c r="F17" s="223"/>
      <c r="G17" s="223"/>
      <c r="H17" s="223"/>
      <c r="I17" s="223"/>
      <c r="J17" s="222"/>
      <c r="K17" s="223"/>
      <c r="L17" s="223"/>
      <c r="M17" s="223"/>
      <c r="N17" s="223"/>
      <c r="O17" s="223"/>
      <c r="P17" s="223"/>
      <c r="Q17" s="223"/>
      <c r="R17" s="223"/>
      <c r="S17" s="223"/>
    </row>
    <row r="18" spans="1:19" ht="12.75" customHeight="1" x14ac:dyDescent="0.2">
      <c r="A18" s="10" t="s">
        <v>90</v>
      </c>
      <c r="B18" s="222"/>
      <c r="C18" s="223"/>
      <c r="D18" s="223"/>
      <c r="E18" s="223"/>
      <c r="F18" s="223"/>
      <c r="G18" s="223"/>
      <c r="H18" s="223"/>
      <c r="I18" s="223"/>
      <c r="J18" s="222"/>
      <c r="K18" s="223"/>
      <c r="L18" s="223"/>
      <c r="M18" s="223"/>
      <c r="N18" s="223"/>
      <c r="O18" s="223"/>
      <c r="P18" s="223"/>
      <c r="Q18" s="223"/>
      <c r="R18" s="223"/>
      <c r="S18" s="223"/>
    </row>
    <row r="19" spans="1:19" ht="12.75" customHeight="1" x14ac:dyDescent="0.2">
      <c r="A19" s="224" t="s">
        <v>177</v>
      </c>
      <c r="B19" s="225"/>
      <c r="C19" s="226"/>
      <c r="D19" s="225"/>
      <c r="E19" s="225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</row>
    <row r="20" spans="1:19" ht="12.75" customHeight="1" x14ac:dyDescent="0.2">
      <c r="A20" s="227"/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 ht="12.75" customHeight="1" x14ac:dyDescent="0.2">
      <c r="A21" s="117" t="s">
        <v>178</v>
      </c>
      <c r="B21" s="228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ht="12.95" customHeight="1" x14ac:dyDescent="0.2">
      <c r="A22" s="117" t="s">
        <v>179</v>
      </c>
      <c r="B22" s="228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</row>
    <row r="23" spans="1:19" ht="12.95" customHeight="1" x14ac:dyDescent="0.2">
      <c r="A23" s="118" t="s">
        <v>180</v>
      </c>
    </row>
  </sheetData>
  <mergeCells count="5">
    <mergeCell ref="Q5:S5"/>
    <mergeCell ref="A5:A6"/>
    <mergeCell ref="C5:I5"/>
    <mergeCell ref="K5:L5"/>
    <mergeCell ref="M5:N5"/>
  </mergeCells>
  <pageMargins left="0.78740157499999996" right="0.78740157499999996" top="0.984251969" bottom="0.984251969" header="0.5" footer="0.5"/>
  <pageSetup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Q68"/>
  <sheetViews>
    <sheetView showGridLines="0" workbookViewId="0">
      <selection activeCell="H40" sqref="H40"/>
    </sheetView>
  </sheetViews>
  <sheetFormatPr baseColWidth="10" defaultColWidth="11.42578125" defaultRowHeight="12.75" x14ac:dyDescent="0.2"/>
  <cols>
    <col min="1" max="1" width="20" customWidth="1"/>
    <col min="2" max="2" width="10.28515625" customWidth="1"/>
  </cols>
  <sheetData>
    <row r="1" spans="1:17" x14ac:dyDescent="0.2">
      <c r="A1" s="1" t="s">
        <v>79</v>
      </c>
      <c r="D1" s="125"/>
    </row>
    <row r="2" spans="1:17" ht="18" x14ac:dyDescent="0.25">
      <c r="A2" s="3" t="s">
        <v>181</v>
      </c>
    </row>
    <row r="3" spans="1:17" ht="15.75" x14ac:dyDescent="0.25">
      <c r="A3" s="5" t="s">
        <v>182</v>
      </c>
    </row>
    <row r="4" spans="1:17" x14ac:dyDescent="0.2">
      <c r="G4" s="66"/>
      <c r="H4" s="66"/>
      <c r="I4" s="66"/>
      <c r="J4" s="66"/>
      <c r="N4" s="70"/>
      <c r="O4" s="70"/>
      <c r="P4" s="70"/>
      <c r="Q4" s="70"/>
    </row>
    <row r="5" spans="1:17" s="70" customFormat="1" ht="89.25" x14ac:dyDescent="0.2">
      <c r="A5" s="150" t="s">
        <v>41</v>
      </c>
      <c r="B5" s="148" t="s">
        <v>183</v>
      </c>
      <c r="C5" s="146" t="s">
        <v>184</v>
      </c>
      <c r="D5" s="145" t="s">
        <v>185</v>
      </c>
      <c r="E5" s="146" t="s">
        <v>186</v>
      </c>
      <c r="F5" s="147" t="s">
        <v>187</v>
      </c>
      <c r="G5" s="146" t="s">
        <v>188</v>
      </c>
      <c r="H5" s="146" t="s">
        <v>189</v>
      </c>
      <c r="I5" s="146" t="s">
        <v>190</v>
      </c>
      <c r="J5" s="149" t="s">
        <v>191</v>
      </c>
      <c r="L5" s="109"/>
      <c r="M5" s="110"/>
      <c r="N5"/>
      <c r="O5"/>
      <c r="P5"/>
      <c r="Q5"/>
    </row>
    <row r="6" spans="1:17" ht="14.25" customHeight="1" x14ac:dyDescent="0.2">
      <c r="A6" s="10" t="s">
        <v>44</v>
      </c>
      <c r="B6" s="187">
        <v>565217</v>
      </c>
      <c r="C6" s="152">
        <v>15884.4</v>
      </c>
      <c r="D6" s="141">
        <f>C6/B6*100</f>
        <v>2.8103188686822937</v>
      </c>
      <c r="E6" s="300">
        <v>9990.1</v>
      </c>
      <c r="F6" s="141">
        <f>E6/B6*100</f>
        <v>1.7674804544095455</v>
      </c>
      <c r="G6" s="154">
        <v>3343</v>
      </c>
      <c r="H6" s="141">
        <f>G6/B6*100</f>
        <v>0.59145425562217702</v>
      </c>
      <c r="I6" s="154">
        <v>2551.4</v>
      </c>
      <c r="J6" s="72">
        <f>I6/B6*100</f>
        <v>0.45140185097051228</v>
      </c>
      <c r="L6" s="109"/>
      <c r="M6" s="110"/>
    </row>
    <row r="7" spans="1:17" ht="14.25" customHeight="1" x14ac:dyDescent="0.2">
      <c r="A7" s="10" t="s">
        <v>45</v>
      </c>
      <c r="B7" s="187">
        <v>649649</v>
      </c>
      <c r="C7" s="152">
        <v>26905.200000000001</v>
      </c>
      <c r="D7" s="142">
        <f t="shared" ref="D7:D18" si="0">C7/B7*100</f>
        <v>4.1414979473531091</v>
      </c>
      <c r="E7" s="299">
        <v>11950.8</v>
      </c>
      <c r="F7" s="142">
        <f>E7/B7*100</f>
        <v>1.8395779874978642</v>
      </c>
      <c r="G7" s="152">
        <v>4694</v>
      </c>
      <c r="H7" s="142">
        <f t="shared" ref="H7:H18" si="1">G7/B7*100</f>
        <v>0.72254401992460537</v>
      </c>
      <c r="I7" s="152">
        <v>10260.200000000001</v>
      </c>
      <c r="J7" s="73">
        <f t="shared" ref="J7:J18" si="2">I7/B7*100</f>
        <v>1.5793451540755086</v>
      </c>
      <c r="L7" s="109"/>
      <c r="M7" s="110"/>
    </row>
    <row r="8" spans="1:17" ht="14.25" customHeight="1" x14ac:dyDescent="0.2">
      <c r="A8" s="10" t="s">
        <v>46</v>
      </c>
      <c r="B8" s="187">
        <v>163292</v>
      </c>
      <c r="C8" s="152">
        <v>1986.5</v>
      </c>
      <c r="D8" s="142">
        <f t="shared" si="0"/>
        <v>1.2165323469612719</v>
      </c>
      <c r="E8" s="299">
        <v>1041.0999999999999</v>
      </c>
      <c r="F8" s="142">
        <f t="shared" ref="F8:F16" si="3">E8/B8*100</f>
        <v>0.63756950738554241</v>
      </c>
      <c r="G8" s="152">
        <v>351</v>
      </c>
      <c r="H8" s="142">
        <f t="shared" si="1"/>
        <v>0.21495235528991011</v>
      </c>
      <c r="I8" s="152">
        <v>594.5</v>
      </c>
      <c r="J8" s="73">
        <f t="shared" si="2"/>
        <v>0.36407172427308138</v>
      </c>
      <c r="L8" s="109"/>
      <c r="M8" s="110"/>
    </row>
    <row r="9" spans="1:17" ht="14.25" customHeight="1" x14ac:dyDescent="0.2">
      <c r="A9" s="10" t="s">
        <v>47</v>
      </c>
      <c r="B9" s="187">
        <v>187394</v>
      </c>
      <c r="C9" s="152">
        <v>4080.9</v>
      </c>
      <c r="D9" s="142">
        <f t="shared" si="0"/>
        <v>2.1777111326936831</v>
      </c>
      <c r="E9" s="299">
        <v>3163.2</v>
      </c>
      <c r="F9" s="142">
        <f t="shared" si="3"/>
        <v>1.687994279432639</v>
      </c>
      <c r="G9" s="152">
        <v>419</v>
      </c>
      <c r="H9" s="142">
        <f t="shared" si="1"/>
        <v>0.22359307128296529</v>
      </c>
      <c r="I9" s="152">
        <v>498.9</v>
      </c>
      <c r="J9" s="73">
        <f t="shared" si="2"/>
        <v>0.26623050898107725</v>
      </c>
      <c r="L9" s="109"/>
      <c r="M9" s="110"/>
      <c r="O9" s="107"/>
    </row>
    <row r="10" spans="1:17" ht="14.25" customHeight="1" x14ac:dyDescent="0.2">
      <c r="A10" s="10" t="s">
        <v>48</v>
      </c>
      <c r="B10" s="187">
        <v>141131</v>
      </c>
      <c r="C10" s="152">
        <v>2065.5</v>
      </c>
      <c r="D10" s="142">
        <f t="shared" si="0"/>
        <v>1.4635338798704749</v>
      </c>
      <c r="E10" s="299">
        <v>1084.2</v>
      </c>
      <c r="F10" s="142">
        <f t="shared" si="3"/>
        <v>0.76822243164152459</v>
      </c>
      <c r="G10" s="152">
        <v>318</v>
      </c>
      <c r="H10" s="142">
        <f t="shared" si="1"/>
        <v>0.22532257264527283</v>
      </c>
      <c r="I10" s="152">
        <v>663.5</v>
      </c>
      <c r="J10" s="73">
        <f t="shared" si="2"/>
        <v>0.47013058789351742</v>
      </c>
      <c r="L10" s="109"/>
      <c r="M10" s="110"/>
      <c r="O10" s="107"/>
    </row>
    <row r="11" spans="1:17" ht="14.25" customHeight="1" x14ac:dyDescent="0.2">
      <c r="A11" s="10" t="s">
        <v>49</v>
      </c>
      <c r="B11" s="187">
        <v>289100</v>
      </c>
      <c r="C11" s="152">
        <v>5223.5</v>
      </c>
      <c r="D11" s="142">
        <f t="shared" si="0"/>
        <v>1.8068142511241785</v>
      </c>
      <c r="E11" s="299">
        <v>3834.9</v>
      </c>
      <c r="F11" s="142">
        <f t="shared" si="3"/>
        <v>1.3264960221376687</v>
      </c>
      <c r="G11" s="152">
        <v>344</v>
      </c>
      <c r="H11" s="142">
        <f t="shared" si="1"/>
        <v>0.11898996886890349</v>
      </c>
      <c r="I11" s="152">
        <v>1044.5</v>
      </c>
      <c r="J11" s="73">
        <f t="shared" si="2"/>
        <v>0.36129367001037704</v>
      </c>
      <c r="L11" s="109"/>
      <c r="M11" s="110"/>
      <c r="O11" s="107"/>
    </row>
    <row r="12" spans="1:17" ht="14.25" customHeight="1" x14ac:dyDescent="0.2">
      <c r="A12" s="10" t="s">
        <v>50</v>
      </c>
      <c r="B12" s="187">
        <v>334265</v>
      </c>
      <c r="C12" s="152">
        <v>10669.2</v>
      </c>
      <c r="D12" s="142">
        <f t="shared" si="0"/>
        <v>3.1918388105245841</v>
      </c>
      <c r="E12" s="299">
        <v>3507.1</v>
      </c>
      <c r="F12" s="142">
        <f t="shared" si="3"/>
        <v>1.0491974930070453</v>
      </c>
      <c r="G12" s="152">
        <v>2502</v>
      </c>
      <c r="H12" s="142">
        <f t="shared" si="1"/>
        <v>0.74850792036258662</v>
      </c>
      <c r="I12" s="152">
        <v>4660.2</v>
      </c>
      <c r="J12" s="73">
        <f t="shared" si="2"/>
        <v>1.3941633135386595</v>
      </c>
      <c r="L12" s="109"/>
      <c r="M12" s="110"/>
      <c r="O12" s="107"/>
    </row>
    <row r="13" spans="1:17" ht="14.25" customHeight="1" x14ac:dyDescent="0.2">
      <c r="A13" s="10" t="s">
        <v>51</v>
      </c>
      <c r="B13" s="187">
        <v>130848</v>
      </c>
      <c r="C13" s="152">
        <v>2213.6</v>
      </c>
      <c r="D13" s="142">
        <f t="shared" si="0"/>
        <v>1.6917339202739055</v>
      </c>
      <c r="E13" s="299">
        <v>1596.4</v>
      </c>
      <c r="F13" s="142">
        <f t="shared" si="3"/>
        <v>1.2200415749572024</v>
      </c>
      <c r="G13" s="152">
        <v>210</v>
      </c>
      <c r="H13" s="142">
        <f t="shared" si="1"/>
        <v>0.16049156272927365</v>
      </c>
      <c r="I13" s="152">
        <v>407.6</v>
      </c>
      <c r="J13" s="73">
        <f t="shared" si="2"/>
        <v>0.31150648080215215</v>
      </c>
      <c r="L13" s="109"/>
      <c r="M13" s="110"/>
    </row>
    <row r="14" spans="1:17" ht="14.25" customHeight="1" x14ac:dyDescent="0.2">
      <c r="A14" s="10" t="s">
        <v>52</v>
      </c>
      <c r="B14" s="187">
        <v>239311</v>
      </c>
      <c r="C14" s="152">
        <v>14370.5</v>
      </c>
      <c r="D14" s="142">
        <f t="shared" si="0"/>
        <v>6.0049475368871468</v>
      </c>
      <c r="E14" s="299">
        <v>5205.3999999999996</v>
      </c>
      <c r="F14" s="142">
        <f t="shared" si="3"/>
        <v>2.1751611919218088</v>
      </c>
      <c r="G14" s="152">
        <v>3704</v>
      </c>
      <c r="H14" s="142">
        <f t="shared" si="1"/>
        <v>1.5477767423979674</v>
      </c>
      <c r="I14" s="152">
        <v>5461.5</v>
      </c>
      <c r="J14" s="73">
        <f t="shared" si="2"/>
        <v>2.2821767490838285</v>
      </c>
      <c r="L14" s="109"/>
      <c r="M14" s="110"/>
      <c r="O14" s="107"/>
    </row>
    <row r="15" spans="1:17" ht="14.25" customHeight="1" x14ac:dyDescent="0.2">
      <c r="A15" s="10" t="s">
        <v>53</v>
      </c>
      <c r="B15" s="187">
        <v>118178</v>
      </c>
      <c r="C15" s="152">
        <v>2244.3000000000002</v>
      </c>
      <c r="D15" s="142">
        <f t="shared" si="0"/>
        <v>1.8990844319585711</v>
      </c>
      <c r="E15" s="299">
        <v>1456.6</v>
      </c>
      <c r="F15" s="142">
        <f t="shared" si="3"/>
        <v>1.2325475130734993</v>
      </c>
      <c r="G15" s="152">
        <v>189</v>
      </c>
      <c r="H15" s="142">
        <f t="shared" si="1"/>
        <v>0.15992824383557008</v>
      </c>
      <c r="I15" s="152">
        <v>598.29999999999995</v>
      </c>
      <c r="J15" s="73">
        <f t="shared" si="2"/>
        <v>0.50627020257577549</v>
      </c>
      <c r="L15" s="109"/>
      <c r="M15" s="110"/>
      <c r="O15" s="107"/>
    </row>
    <row r="16" spans="1:17" ht="14.25" customHeight="1" x14ac:dyDescent="0.2">
      <c r="A16" s="10" t="s">
        <v>54</v>
      </c>
      <c r="B16" s="187">
        <v>120822</v>
      </c>
      <c r="C16" s="152">
        <v>3750.6</v>
      </c>
      <c r="D16" s="142">
        <f t="shared" si="0"/>
        <v>3.1042359835129365</v>
      </c>
      <c r="E16" s="299">
        <v>626.29999999999995</v>
      </c>
      <c r="F16" s="142">
        <f t="shared" si="3"/>
        <v>0.51836586052209033</v>
      </c>
      <c r="G16" s="152">
        <v>830</v>
      </c>
      <c r="H16" s="142">
        <f t="shared" si="1"/>
        <v>0.6869609839267683</v>
      </c>
      <c r="I16" s="152">
        <v>2294.6</v>
      </c>
      <c r="J16" s="73">
        <f t="shared" si="2"/>
        <v>1.8991574382148946</v>
      </c>
      <c r="L16" s="109"/>
      <c r="M16" s="110"/>
      <c r="O16" s="107"/>
    </row>
    <row r="17" spans="1:15" ht="14.25" customHeight="1" x14ac:dyDescent="0.2">
      <c r="A17" s="10" t="s">
        <v>90</v>
      </c>
      <c r="B17" s="187">
        <v>1751</v>
      </c>
      <c r="C17" s="152">
        <v>174.8</v>
      </c>
      <c r="D17" s="142">
        <f t="shared" si="0"/>
        <v>9.9828669331810413</v>
      </c>
      <c r="E17" s="156" t="s">
        <v>19</v>
      </c>
      <c r="F17" s="269" t="s">
        <v>19</v>
      </c>
      <c r="G17" s="152">
        <v>61</v>
      </c>
      <c r="H17" s="142">
        <f t="shared" si="1"/>
        <v>3.4837235865219878</v>
      </c>
      <c r="I17" s="152">
        <v>113.8</v>
      </c>
      <c r="J17" s="73">
        <f t="shared" si="2"/>
        <v>6.4991433466590518</v>
      </c>
      <c r="L17" s="109"/>
      <c r="M17" s="110"/>
      <c r="O17" s="107"/>
    </row>
    <row r="18" spans="1:15" ht="14.25" customHeight="1" x14ac:dyDescent="0.2">
      <c r="A18" s="151" t="s">
        <v>56</v>
      </c>
      <c r="B18" s="188">
        <f>SUM(B6:B17)</f>
        <v>2940958</v>
      </c>
      <c r="C18" s="188">
        <f>SUM(C6:C17)</f>
        <v>89569.000000000015</v>
      </c>
      <c r="D18" s="143">
        <f t="shared" si="0"/>
        <v>3.0455722251048813</v>
      </c>
      <c r="E18" s="79">
        <v>42792.800000000003</v>
      </c>
      <c r="F18" s="143">
        <f>E18/B18*100</f>
        <v>1.4550632821005944</v>
      </c>
      <c r="G18" s="153">
        <f>SUM(G6:G17)</f>
        <v>16965</v>
      </c>
      <c r="H18" s="143">
        <f t="shared" si="1"/>
        <v>0.57685284862959618</v>
      </c>
      <c r="I18" s="153">
        <f>SUM(I6:I17)</f>
        <v>29148.999999999996</v>
      </c>
      <c r="J18" s="144">
        <f t="shared" si="2"/>
        <v>0.99113962185111093</v>
      </c>
      <c r="O18" s="107"/>
    </row>
    <row r="19" spans="1:15" ht="14.25" customHeight="1" x14ac:dyDescent="0.2">
      <c r="A19" s="111"/>
      <c r="D19" s="69"/>
      <c r="E19" s="114"/>
      <c r="F19" s="69"/>
      <c r="G19" s="113"/>
      <c r="H19" s="69"/>
      <c r="I19" s="113"/>
      <c r="J19" s="69"/>
      <c r="O19" s="107"/>
    </row>
    <row r="20" spans="1:15" x14ac:dyDescent="0.2">
      <c r="A20" s="115" t="s">
        <v>192</v>
      </c>
      <c r="B20" s="112"/>
      <c r="C20" s="113"/>
      <c r="D20" s="69"/>
      <c r="E20" s="114"/>
      <c r="F20" s="69"/>
      <c r="G20" s="113"/>
      <c r="H20" s="69"/>
      <c r="I20" s="113"/>
      <c r="J20" s="69"/>
      <c r="O20" s="107"/>
    </row>
    <row r="21" spans="1:15" x14ac:dyDescent="0.2">
      <c r="A21" s="115" t="s">
        <v>59</v>
      </c>
      <c r="O21" s="107"/>
    </row>
    <row r="22" spans="1:15" x14ac:dyDescent="0.2">
      <c r="A22" s="186" t="s">
        <v>193</v>
      </c>
      <c r="O22" s="107"/>
    </row>
    <row r="23" spans="1:15" x14ac:dyDescent="0.2">
      <c r="A23" s="116" t="s">
        <v>62</v>
      </c>
      <c r="D23" s="69"/>
      <c r="E23" s="69"/>
      <c r="F23" s="69"/>
      <c r="O23" s="107"/>
    </row>
    <row r="24" spans="1:15" x14ac:dyDescent="0.2">
      <c r="A24" s="68"/>
    </row>
    <row r="25" spans="1:15" x14ac:dyDescent="0.2">
      <c r="A25" s="68"/>
    </row>
    <row r="26" spans="1:15" x14ac:dyDescent="0.2">
      <c r="A26" s="68"/>
    </row>
    <row r="27" spans="1:15" x14ac:dyDescent="0.2">
      <c r="A27" s="68"/>
    </row>
    <row r="28" spans="1:15" x14ac:dyDescent="0.2">
      <c r="A28" s="68"/>
    </row>
    <row r="29" spans="1:15" x14ac:dyDescent="0.2">
      <c r="A29" s="68"/>
    </row>
    <row r="30" spans="1:15" x14ac:dyDescent="0.2">
      <c r="A30" s="68"/>
    </row>
    <row r="33" spans="1:2" x14ac:dyDescent="0.2">
      <c r="A33" s="68"/>
    </row>
    <row r="34" spans="1:2" x14ac:dyDescent="0.2">
      <c r="A34" s="68"/>
    </row>
    <row r="35" spans="1:2" x14ac:dyDescent="0.2">
      <c r="A35" s="68"/>
    </row>
    <row r="36" spans="1:2" x14ac:dyDescent="0.2">
      <c r="A36" s="68"/>
    </row>
    <row r="39" spans="1:2" ht="18" x14ac:dyDescent="0.25">
      <c r="A39" s="67"/>
      <c r="B39" s="66"/>
    </row>
    <row r="40" spans="1:2" x14ac:dyDescent="0.2">
      <c r="A40" s="66"/>
      <c r="B40" s="66"/>
    </row>
    <row r="41" spans="1:2" x14ac:dyDescent="0.2">
      <c r="A41" s="66"/>
      <c r="B41" s="66"/>
    </row>
    <row r="42" spans="1:2" x14ac:dyDescent="0.2">
      <c r="A42" s="66"/>
      <c r="B42" s="66"/>
    </row>
    <row r="43" spans="1:2" x14ac:dyDescent="0.2">
      <c r="A43" s="66"/>
      <c r="B43" s="66"/>
    </row>
    <row r="44" spans="1:2" x14ac:dyDescent="0.2">
      <c r="A44" s="66"/>
      <c r="B44" s="66"/>
    </row>
    <row r="45" spans="1:2" x14ac:dyDescent="0.2">
      <c r="A45" s="66"/>
      <c r="B45" s="66"/>
    </row>
    <row r="46" spans="1:2" x14ac:dyDescent="0.2">
      <c r="A46" s="66"/>
      <c r="B46" s="66"/>
    </row>
    <row r="47" spans="1:2" x14ac:dyDescent="0.2">
      <c r="A47" s="66"/>
      <c r="B47" s="66"/>
    </row>
    <row r="48" spans="1:2" x14ac:dyDescent="0.2">
      <c r="A48" s="66"/>
      <c r="B48" s="66"/>
    </row>
    <row r="49" spans="1:2" x14ac:dyDescent="0.2">
      <c r="A49" s="66"/>
      <c r="B49" s="66"/>
    </row>
    <row r="50" spans="1:2" x14ac:dyDescent="0.2">
      <c r="A50" s="66"/>
      <c r="B50" s="66"/>
    </row>
    <row r="51" spans="1:2" x14ac:dyDescent="0.2">
      <c r="A51" s="66"/>
      <c r="B51" s="66"/>
    </row>
    <row r="52" spans="1:2" x14ac:dyDescent="0.2">
      <c r="A52" s="66"/>
      <c r="B52" s="66"/>
    </row>
    <row r="53" spans="1:2" x14ac:dyDescent="0.2">
      <c r="A53" s="66"/>
      <c r="B53" s="66"/>
    </row>
    <row r="54" spans="1:2" x14ac:dyDescent="0.2">
      <c r="A54" s="66"/>
      <c r="B54" s="66"/>
    </row>
    <row r="55" spans="1:2" x14ac:dyDescent="0.2">
      <c r="A55" s="66"/>
      <c r="B55" s="66"/>
    </row>
    <row r="56" spans="1:2" x14ac:dyDescent="0.2">
      <c r="A56" s="66"/>
      <c r="B56" s="66"/>
    </row>
    <row r="57" spans="1:2" x14ac:dyDescent="0.2">
      <c r="A57" s="66"/>
      <c r="B57" s="66"/>
    </row>
    <row r="58" spans="1:2" x14ac:dyDescent="0.2">
      <c r="A58" s="66"/>
      <c r="B58" s="66"/>
    </row>
    <row r="59" spans="1:2" x14ac:dyDescent="0.2">
      <c r="A59" s="66"/>
      <c r="B59" s="66"/>
    </row>
    <row r="60" spans="1:2" x14ac:dyDescent="0.2">
      <c r="A60" s="66"/>
      <c r="B60" s="66"/>
    </row>
    <row r="61" spans="1:2" x14ac:dyDescent="0.2">
      <c r="A61" s="66"/>
      <c r="B61" s="66"/>
    </row>
    <row r="62" spans="1:2" x14ac:dyDescent="0.2">
      <c r="A62" s="66"/>
      <c r="B62" s="66"/>
    </row>
    <row r="63" spans="1:2" x14ac:dyDescent="0.2">
      <c r="A63" s="66"/>
      <c r="B63" s="66"/>
    </row>
    <row r="64" spans="1:2" x14ac:dyDescent="0.2">
      <c r="A64" s="66"/>
      <c r="B64" s="66"/>
    </row>
    <row r="65" spans="1:2" x14ac:dyDescent="0.2">
      <c r="A65" s="66"/>
      <c r="B65" s="66"/>
    </row>
    <row r="66" spans="1:2" x14ac:dyDescent="0.2">
      <c r="A66" s="66"/>
      <c r="B66" s="66"/>
    </row>
    <row r="67" spans="1:2" x14ac:dyDescent="0.2">
      <c r="A67" s="66"/>
      <c r="B67" s="66"/>
    </row>
    <row r="68" spans="1:2" x14ac:dyDescent="0.2">
      <c r="A68" s="66"/>
      <c r="B68" s="66"/>
    </row>
  </sheetData>
  <pageMargins left="0.75" right="0.75" top="1" bottom="1" header="0.5" footer="0.5"/>
  <pageSetup paperSize="9" scale="95" orientation="landscape" r:id="rId1"/>
  <headerFooter alignWithMargins="0"/>
  <ignoredErrors>
    <ignoredError sqref="H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Q31"/>
  <sheetViews>
    <sheetView showGridLines="0" zoomScaleNormal="100" workbookViewId="0">
      <selection activeCell="E57" sqref="E57"/>
    </sheetView>
  </sheetViews>
  <sheetFormatPr baseColWidth="10" defaultColWidth="11.42578125" defaultRowHeight="12.75" x14ac:dyDescent="0.2"/>
  <cols>
    <col min="1" max="1" width="18.42578125" style="2" customWidth="1"/>
    <col min="2" max="3" width="11.140625" style="2" customWidth="1"/>
    <col min="4" max="4" width="11.85546875" style="2" customWidth="1"/>
    <col min="5" max="6" width="12.140625" style="2" customWidth="1"/>
    <col min="7" max="7" width="17.42578125" style="2" bestFit="1" customWidth="1"/>
    <col min="8" max="8" width="12.28515625" style="2" customWidth="1"/>
    <col min="9" max="9" width="11.28515625" style="2" bestFit="1" customWidth="1"/>
    <col min="10" max="11" width="11.140625" style="2" customWidth="1"/>
    <col min="12" max="12" width="7.7109375" style="2" bestFit="1" customWidth="1"/>
    <col min="13" max="16384" width="11.42578125" style="2"/>
  </cols>
  <sheetData>
    <row r="1" spans="1:17" x14ac:dyDescent="0.2">
      <c r="A1" s="1" t="s">
        <v>27</v>
      </c>
      <c r="B1" s="1"/>
      <c r="C1" s="1"/>
      <c r="J1" s="1"/>
      <c r="K1" s="1"/>
    </row>
    <row r="2" spans="1:17" ht="18" x14ac:dyDescent="0.25">
      <c r="A2" s="3" t="s">
        <v>28</v>
      </c>
      <c r="B2" s="3"/>
      <c r="C2" s="3"/>
      <c r="I2" s="3"/>
      <c r="J2" s="3"/>
    </row>
    <row r="3" spans="1:17" ht="18.75" x14ac:dyDescent="0.25">
      <c r="A3" s="5" t="s">
        <v>29</v>
      </c>
      <c r="B3" s="5"/>
      <c r="C3" s="5"/>
      <c r="D3" s="5"/>
      <c r="E3" s="5"/>
      <c r="F3" s="5"/>
      <c r="G3" s="5"/>
      <c r="H3" s="5"/>
      <c r="I3" s="5"/>
      <c r="J3" s="5"/>
    </row>
    <row r="4" spans="1:17" ht="15.75" x14ac:dyDescent="0.25">
      <c r="A4" s="5"/>
      <c r="B4" s="251"/>
      <c r="C4" s="251"/>
      <c r="D4" s="251"/>
      <c r="E4" s="251"/>
      <c r="F4" s="251"/>
      <c r="G4" s="251"/>
      <c r="H4" s="251"/>
      <c r="I4" s="5"/>
      <c r="J4" s="5"/>
    </row>
    <row r="5" spans="1:17" ht="15.75" x14ac:dyDescent="0.25">
      <c r="A5" s="90"/>
      <c r="B5" s="310" t="s">
        <v>30</v>
      </c>
      <c r="C5" s="311"/>
      <c r="D5" s="311"/>
      <c r="E5" s="311"/>
      <c r="F5" s="311"/>
      <c r="G5" s="311"/>
      <c r="H5" s="312"/>
      <c r="I5" s="305" t="s">
        <v>31</v>
      </c>
      <c r="J5" s="306"/>
      <c r="K5" s="306"/>
      <c r="L5"/>
    </row>
    <row r="6" spans="1:17" ht="15.75" x14ac:dyDescent="0.25">
      <c r="A6" s="249"/>
      <c r="B6" s="252"/>
      <c r="C6" s="253"/>
      <c r="D6" s="307">
        <v>2022</v>
      </c>
      <c r="E6" s="308"/>
      <c r="F6" s="308"/>
      <c r="G6" s="308"/>
      <c r="H6" s="309"/>
      <c r="I6" s="254"/>
      <c r="J6" s="254"/>
      <c r="K6" s="250"/>
      <c r="L6"/>
    </row>
    <row r="7" spans="1:17" ht="14.25" x14ac:dyDescent="0.2">
      <c r="A7" s="91"/>
      <c r="B7" s="92"/>
      <c r="C7" s="88"/>
      <c r="D7" s="93" t="s">
        <v>32</v>
      </c>
      <c r="E7" s="7" t="s">
        <v>33</v>
      </c>
      <c r="F7" s="7" t="s">
        <v>34</v>
      </c>
      <c r="G7" s="7" t="s">
        <v>35</v>
      </c>
      <c r="H7" s="94" t="s">
        <v>36</v>
      </c>
      <c r="I7" s="254"/>
      <c r="J7" s="254"/>
      <c r="K7" s="250"/>
      <c r="L7"/>
      <c r="M7" s="20"/>
      <c r="N7" s="20"/>
      <c r="O7" s="20"/>
      <c r="P7" s="20"/>
      <c r="Q7" s="20"/>
    </row>
    <row r="8" spans="1:17" ht="16.5" x14ac:dyDescent="0.2">
      <c r="A8" s="91"/>
      <c r="B8" s="92">
        <v>2007</v>
      </c>
      <c r="C8" s="88">
        <v>2013</v>
      </c>
      <c r="D8" s="93"/>
      <c r="E8" s="7" t="s">
        <v>37</v>
      </c>
      <c r="F8" s="7" t="s">
        <v>38</v>
      </c>
      <c r="G8" s="7" t="s">
        <v>39</v>
      </c>
      <c r="H8" s="94" t="s">
        <v>40</v>
      </c>
      <c r="I8" s="92">
        <v>2007</v>
      </c>
      <c r="J8" s="88">
        <v>2013</v>
      </c>
      <c r="K8" s="88">
        <v>2022</v>
      </c>
      <c r="L8" s="122"/>
      <c r="M8" s="20"/>
      <c r="N8" s="20"/>
      <c r="O8" s="20"/>
      <c r="P8" s="20"/>
      <c r="Q8" s="20"/>
    </row>
    <row r="9" spans="1:17" ht="14.25" x14ac:dyDescent="0.2">
      <c r="A9" s="95" t="s">
        <v>41</v>
      </c>
      <c r="B9" s="96" t="s">
        <v>42</v>
      </c>
      <c r="C9" s="89" t="s">
        <v>42</v>
      </c>
      <c r="D9" s="97" t="s">
        <v>42</v>
      </c>
      <c r="E9" s="98" t="s">
        <v>42</v>
      </c>
      <c r="F9" s="98" t="s">
        <v>42</v>
      </c>
      <c r="G9" s="98" t="s">
        <v>42</v>
      </c>
      <c r="H9" s="99" t="s">
        <v>43</v>
      </c>
      <c r="I9" s="100" t="s">
        <v>42</v>
      </c>
      <c r="J9" s="101" t="s">
        <v>42</v>
      </c>
      <c r="K9" s="102" t="s">
        <v>42</v>
      </c>
      <c r="L9"/>
      <c r="M9" s="20"/>
      <c r="N9" s="20"/>
      <c r="O9" s="20"/>
      <c r="P9" s="20"/>
      <c r="Q9" s="20"/>
    </row>
    <row r="10" spans="1:17" x14ac:dyDescent="0.2">
      <c r="A10" s="10" t="s">
        <v>44</v>
      </c>
      <c r="B10" s="157">
        <v>6770.7999999999993</v>
      </c>
      <c r="C10" s="157">
        <v>9257.7999999999993</v>
      </c>
      <c r="D10" s="172">
        <f t="shared" ref="D10:D11" si="0">E10+F10+G10</f>
        <v>15884.4</v>
      </c>
      <c r="E10" s="157">
        <v>9990</v>
      </c>
      <c r="F10" s="189">
        <v>3343</v>
      </c>
      <c r="G10" s="189">
        <v>2551.4</v>
      </c>
      <c r="H10" s="274">
        <v>12515</v>
      </c>
      <c r="I10" s="272">
        <v>9061.2999999999993</v>
      </c>
      <c r="J10" s="272">
        <v>9745.4</v>
      </c>
      <c r="K10" s="277">
        <v>13116.8</v>
      </c>
      <c r="L10"/>
      <c r="M10" s="20"/>
      <c r="N10" s="20"/>
      <c r="O10" s="20"/>
      <c r="P10" s="20"/>
      <c r="Q10" s="20"/>
    </row>
    <row r="11" spans="1:17" x14ac:dyDescent="0.2">
      <c r="A11" s="10" t="s">
        <v>45</v>
      </c>
      <c r="B11" s="157">
        <v>11085.5</v>
      </c>
      <c r="C11" s="157">
        <v>15342.3</v>
      </c>
      <c r="D11" s="172">
        <f t="shared" si="0"/>
        <v>26905.200000000001</v>
      </c>
      <c r="E11" s="157">
        <v>11951</v>
      </c>
      <c r="F11" s="189">
        <v>4694</v>
      </c>
      <c r="G11" s="189">
        <v>10260.200000000001</v>
      </c>
      <c r="H11" s="274">
        <v>38446</v>
      </c>
      <c r="I11" s="272">
        <v>14835.6</v>
      </c>
      <c r="J11" s="272">
        <v>16150.4</v>
      </c>
      <c r="K11" s="277">
        <v>22217.4</v>
      </c>
      <c r="L11"/>
      <c r="M11" s="20"/>
      <c r="N11" s="20"/>
      <c r="O11" s="20"/>
      <c r="P11" s="20"/>
      <c r="Q11" s="20"/>
    </row>
    <row r="12" spans="1:17" x14ac:dyDescent="0.2">
      <c r="A12" s="10" t="s">
        <v>46</v>
      </c>
      <c r="B12" s="157">
        <v>749.3</v>
      </c>
      <c r="C12" s="157">
        <v>981.09999999999991</v>
      </c>
      <c r="D12" s="172">
        <f t="shared" ref="D12:D20" si="1">E12+F12+G12</f>
        <v>1986.5</v>
      </c>
      <c r="E12" s="157">
        <v>1041</v>
      </c>
      <c r="F12" s="189">
        <v>351</v>
      </c>
      <c r="G12" s="189">
        <v>594.5</v>
      </c>
      <c r="H12" s="274">
        <v>5351</v>
      </c>
      <c r="I12" s="272">
        <v>1002.8</v>
      </c>
      <c r="J12" s="272">
        <v>1032.8</v>
      </c>
      <c r="K12" s="277">
        <v>1640.4</v>
      </c>
      <c r="L12"/>
      <c r="M12" s="27"/>
      <c r="N12" s="27"/>
      <c r="O12" s="27"/>
      <c r="P12" s="27"/>
      <c r="Q12" s="27"/>
    </row>
    <row r="13" spans="1:17" x14ac:dyDescent="0.2">
      <c r="A13" s="10" t="s">
        <v>47</v>
      </c>
      <c r="B13" s="157">
        <v>1456.3000000000002</v>
      </c>
      <c r="C13" s="157">
        <v>2533.3999999999996</v>
      </c>
      <c r="D13" s="172">
        <f t="shared" si="1"/>
        <v>4080.9</v>
      </c>
      <c r="E13" s="157">
        <v>3163</v>
      </c>
      <c r="F13" s="189">
        <v>419</v>
      </c>
      <c r="G13" s="189">
        <v>498.9</v>
      </c>
      <c r="H13" s="274">
        <v>9606</v>
      </c>
      <c r="I13" s="272">
        <v>1949</v>
      </c>
      <c r="J13" s="272">
        <v>2666.8</v>
      </c>
      <c r="K13" s="277">
        <v>3369.9</v>
      </c>
      <c r="L13"/>
      <c r="M13" s="20"/>
      <c r="N13" s="20"/>
      <c r="O13" s="20"/>
      <c r="P13" s="20"/>
      <c r="Q13" s="20"/>
    </row>
    <row r="14" spans="1:17" x14ac:dyDescent="0.2">
      <c r="A14" s="10" t="s">
        <v>48</v>
      </c>
      <c r="B14" s="157">
        <v>951</v>
      </c>
      <c r="C14" s="157">
        <v>1269.97</v>
      </c>
      <c r="D14" s="172">
        <f t="shared" si="1"/>
        <v>2065.5</v>
      </c>
      <c r="E14" s="157">
        <v>1084</v>
      </c>
      <c r="F14" s="234">
        <v>318</v>
      </c>
      <c r="G14" s="234">
        <v>663.5</v>
      </c>
      <c r="H14" s="274">
        <v>6639</v>
      </c>
      <c r="I14" s="272">
        <v>1272.7</v>
      </c>
      <c r="J14" s="272">
        <v>1336.9</v>
      </c>
      <c r="K14" s="277">
        <v>1705.6</v>
      </c>
      <c r="L14"/>
      <c r="M14" s="20"/>
      <c r="N14" s="20"/>
      <c r="O14" s="20"/>
      <c r="P14" s="20"/>
      <c r="Q14" s="20"/>
    </row>
    <row r="15" spans="1:17" x14ac:dyDescent="0.2">
      <c r="A15" s="10" t="s">
        <v>49</v>
      </c>
      <c r="B15" s="157">
        <v>2037.9</v>
      </c>
      <c r="C15" s="157">
        <v>2695.2</v>
      </c>
      <c r="D15" s="172">
        <f t="shared" si="1"/>
        <v>5223.5</v>
      </c>
      <c r="E15" s="157">
        <v>3835</v>
      </c>
      <c r="F15" s="189">
        <v>344</v>
      </c>
      <c r="G15" s="189">
        <v>1044.5</v>
      </c>
      <c r="H15" s="274">
        <v>10753</v>
      </c>
      <c r="I15" s="272">
        <v>2727.3</v>
      </c>
      <c r="J15" s="272">
        <v>2837.2</v>
      </c>
      <c r="K15" s="277">
        <v>4313.3999999999996</v>
      </c>
      <c r="L15"/>
      <c r="M15" s="20"/>
      <c r="N15" s="20"/>
      <c r="O15" s="20"/>
      <c r="P15" s="20"/>
      <c r="Q15" s="20"/>
    </row>
    <row r="16" spans="1:17" x14ac:dyDescent="0.2">
      <c r="A16" s="10" t="s">
        <v>50</v>
      </c>
      <c r="B16" s="157">
        <v>4734.6000000000004</v>
      </c>
      <c r="C16" s="157">
        <v>5762.4</v>
      </c>
      <c r="D16" s="172">
        <f t="shared" si="1"/>
        <v>10669.2</v>
      </c>
      <c r="E16" s="157">
        <v>3507</v>
      </c>
      <c r="F16" s="189">
        <v>2502</v>
      </c>
      <c r="G16" s="189">
        <v>4660.2</v>
      </c>
      <c r="H16" s="274">
        <v>16637</v>
      </c>
      <c r="I16" s="272">
        <v>6336.3</v>
      </c>
      <c r="J16" s="272">
        <v>6065.9</v>
      </c>
      <c r="K16" s="277">
        <v>8810.2999999999993</v>
      </c>
      <c r="L16"/>
      <c r="M16" s="20"/>
      <c r="N16" s="20"/>
      <c r="O16" s="20"/>
      <c r="P16" s="20"/>
      <c r="Q16" s="20"/>
    </row>
    <row r="17" spans="1:17" x14ac:dyDescent="0.2">
      <c r="A17" s="10" t="s">
        <v>51</v>
      </c>
      <c r="B17" s="157">
        <v>765.4</v>
      </c>
      <c r="C17" s="157">
        <v>959</v>
      </c>
      <c r="D17" s="172">
        <f t="shared" si="1"/>
        <v>2213.6</v>
      </c>
      <c r="E17" s="157">
        <v>1596</v>
      </c>
      <c r="F17" s="189">
        <v>210</v>
      </c>
      <c r="G17" s="189">
        <v>407.6</v>
      </c>
      <c r="H17" s="274">
        <v>8327</v>
      </c>
      <c r="I17" s="272">
        <v>1024.3</v>
      </c>
      <c r="J17" s="272">
        <v>1009.5</v>
      </c>
      <c r="K17" s="277">
        <v>1827.9</v>
      </c>
      <c r="L17"/>
      <c r="M17" s="20"/>
      <c r="N17" s="20"/>
      <c r="O17" s="20"/>
      <c r="P17" s="20"/>
      <c r="Q17" s="20"/>
    </row>
    <row r="18" spans="1:17" x14ac:dyDescent="0.2">
      <c r="A18" s="10" t="s">
        <v>52</v>
      </c>
      <c r="B18" s="157">
        <v>6217</v>
      </c>
      <c r="C18" s="157">
        <v>8844</v>
      </c>
      <c r="D18" s="172">
        <f t="shared" si="1"/>
        <v>14370.5</v>
      </c>
      <c r="E18" s="157">
        <v>5205</v>
      </c>
      <c r="F18" s="189">
        <v>3704</v>
      </c>
      <c r="G18" s="189">
        <v>5461.5</v>
      </c>
      <c r="H18" s="274">
        <v>30309</v>
      </c>
      <c r="I18" s="272">
        <v>8320.2000000000007</v>
      </c>
      <c r="J18" s="272">
        <v>9309.7999999999993</v>
      </c>
      <c r="K18" s="277">
        <v>11866.7</v>
      </c>
      <c r="L18"/>
      <c r="M18" s="20"/>
      <c r="N18" s="20"/>
      <c r="O18" s="20"/>
      <c r="P18" s="20"/>
      <c r="Q18" s="20"/>
    </row>
    <row r="19" spans="1:17" x14ac:dyDescent="0.2">
      <c r="A19" s="10" t="s">
        <v>53</v>
      </c>
      <c r="B19" s="157">
        <v>420.1</v>
      </c>
      <c r="C19" s="157">
        <v>647.70000000000005</v>
      </c>
      <c r="D19" s="172">
        <f t="shared" si="1"/>
        <v>2244.3000000000002</v>
      </c>
      <c r="E19" s="157">
        <v>1457</v>
      </c>
      <c r="F19" s="272">
        <v>189</v>
      </c>
      <c r="G19" s="272">
        <v>598.29999999999995</v>
      </c>
      <c r="H19" s="274">
        <v>9344</v>
      </c>
      <c r="I19" s="272">
        <v>562.20000000000005</v>
      </c>
      <c r="J19" s="272">
        <v>681.8</v>
      </c>
      <c r="K19" s="277">
        <v>1853.2</v>
      </c>
      <c r="L19"/>
      <c r="M19" s="20"/>
      <c r="N19" s="20"/>
      <c r="O19" s="20"/>
      <c r="P19" s="20"/>
      <c r="Q19" s="20"/>
    </row>
    <row r="20" spans="1:17" x14ac:dyDescent="0.2">
      <c r="A20" s="10" t="s">
        <v>54</v>
      </c>
      <c r="B20" s="157">
        <v>1625.6999999999998</v>
      </c>
      <c r="C20" s="157">
        <v>2306.5</v>
      </c>
      <c r="D20" s="172">
        <f t="shared" si="1"/>
        <v>3750.6</v>
      </c>
      <c r="E20" s="157">
        <v>626</v>
      </c>
      <c r="F20" s="272">
        <v>830</v>
      </c>
      <c r="G20" s="272">
        <v>2294.6</v>
      </c>
      <c r="H20" s="274">
        <v>15515</v>
      </c>
      <c r="I20" s="272">
        <v>2175.6999999999998</v>
      </c>
      <c r="J20" s="272">
        <v>2428</v>
      </c>
      <c r="K20" s="277">
        <v>3097.1</v>
      </c>
      <c r="L20"/>
      <c r="M20" s="20"/>
      <c r="N20" s="20"/>
      <c r="O20" s="20"/>
      <c r="P20" s="20"/>
      <c r="Q20" s="20"/>
    </row>
    <row r="21" spans="1:17" x14ac:dyDescent="0.2">
      <c r="A21" s="10" t="s">
        <v>55</v>
      </c>
      <c r="B21" s="158">
        <v>114.9</v>
      </c>
      <c r="C21" s="157">
        <v>120.5</v>
      </c>
      <c r="D21" s="172">
        <f>F21+G21</f>
        <v>174.8</v>
      </c>
      <c r="E21" s="158" t="s">
        <v>19</v>
      </c>
      <c r="F21" s="272">
        <v>61</v>
      </c>
      <c r="G21" s="272">
        <v>113.8</v>
      </c>
      <c r="H21" s="275" t="s">
        <v>19</v>
      </c>
      <c r="I21" s="272">
        <v>153.80000000000001</v>
      </c>
      <c r="J21" s="272">
        <v>126.8</v>
      </c>
      <c r="K21" s="277">
        <v>144.30000000000001</v>
      </c>
      <c r="L21"/>
      <c r="M21" s="20"/>
      <c r="N21" s="20"/>
      <c r="O21" s="20"/>
      <c r="P21" s="20"/>
      <c r="Q21" s="20"/>
    </row>
    <row r="22" spans="1:17" x14ac:dyDescent="0.2">
      <c r="A22" s="15" t="s">
        <v>56</v>
      </c>
      <c r="B22" s="49">
        <v>36788.200000000004</v>
      </c>
      <c r="C22" s="160">
        <v>50748.248439999996</v>
      </c>
      <c r="D22" s="159">
        <f>SUM(E22:G22)</f>
        <v>88907</v>
      </c>
      <c r="E22" s="159">
        <v>42793</v>
      </c>
      <c r="F22" s="273">
        <v>16965</v>
      </c>
      <c r="G22" s="25">
        <v>29149</v>
      </c>
      <c r="H22" s="276">
        <v>15200</v>
      </c>
      <c r="I22" s="273">
        <v>49233.4</v>
      </c>
      <c r="J22" s="273">
        <v>53421.3</v>
      </c>
      <c r="K22" s="278">
        <v>73416.2</v>
      </c>
      <c r="L22"/>
      <c r="M22" s="20"/>
      <c r="N22" s="20"/>
      <c r="O22" s="20"/>
      <c r="P22" s="20"/>
      <c r="Q22" s="20"/>
    </row>
    <row r="23" spans="1:17" x14ac:dyDescent="0.2">
      <c r="A23" s="48"/>
      <c r="B23" s="28"/>
      <c r="C23" s="28"/>
      <c r="D23" s="28"/>
      <c r="E23" s="28"/>
      <c r="F23" s="25"/>
      <c r="G23" s="25"/>
      <c r="H23" s="185"/>
      <c r="I23" s="230"/>
      <c r="J23" s="230"/>
      <c r="K23" s="230"/>
      <c r="L23"/>
      <c r="Q23" s="20"/>
    </row>
    <row r="24" spans="1:17" x14ac:dyDescent="0.2">
      <c r="A24" s="117" t="s">
        <v>57</v>
      </c>
      <c r="B24" s="28"/>
      <c r="C24" s="28"/>
      <c r="D24" s="28"/>
      <c r="E24" s="28"/>
      <c r="F24" s="25"/>
      <c r="G24" s="28"/>
      <c r="H24" s="185"/>
      <c r="I24" s="230"/>
      <c r="J24" s="230"/>
      <c r="K24" s="185"/>
      <c r="L24"/>
      <c r="Q24" s="20"/>
    </row>
    <row r="25" spans="1:17" x14ac:dyDescent="0.2">
      <c r="A25" s="115" t="s">
        <v>58</v>
      </c>
      <c r="B25" s="16"/>
      <c r="C25" s="16"/>
      <c r="D25" s="17"/>
      <c r="E25" s="16"/>
      <c r="F25" s="16"/>
      <c r="G25" s="16"/>
      <c r="H25" s="18"/>
      <c r="I25" s="16"/>
      <c r="J25" s="16"/>
      <c r="K25" s="13"/>
      <c r="M25" s="20"/>
      <c r="N25" s="20"/>
      <c r="O25" s="20"/>
      <c r="P25" s="20"/>
      <c r="Q25" s="20"/>
    </row>
    <row r="26" spans="1:17" x14ac:dyDescent="0.2">
      <c r="A26" s="115" t="s">
        <v>59</v>
      </c>
      <c r="B26" s="16"/>
      <c r="C26" s="16"/>
      <c r="D26" s="17"/>
      <c r="E26" s="16"/>
      <c r="F26" s="16"/>
      <c r="G26" s="16"/>
      <c r="H26" s="18"/>
      <c r="I26" s="16"/>
      <c r="J26" s="16"/>
      <c r="K26" s="13"/>
      <c r="M26" s="20"/>
      <c r="N26" s="20"/>
      <c r="O26" s="20"/>
      <c r="P26" s="20"/>
      <c r="Q26" s="20"/>
    </row>
    <row r="27" spans="1:17" x14ac:dyDescent="0.2">
      <c r="A27" s="33" t="s">
        <v>60</v>
      </c>
      <c r="B27" s="16"/>
      <c r="C27" s="16"/>
      <c r="D27" s="17"/>
      <c r="E27" s="16"/>
      <c r="F27" s="16"/>
      <c r="G27" s="16"/>
      <c r="H27" s="18"/>
      <c r="I27" s="16"/>
      <c r="J27" s="16"/>
      <c r="K27" s="13"/>
      <c r="M27" s="20"/>
      <c r="N27" s="20"/>
      <c r="O27" s="20"/>
      <c r="P27" s="20"/>
      <c r="Q27" s="20"/>
    </row>
    <row r="28" spans="1:17" x14ac:dyDescent="0.2">
      <c r="A28" s="121" t="s">
        <v>61</v>
      </c>
      <c r="B28" s="16"/>
      <c r="C28" s="16"/>
      <c r="D28" s="17"/>
      <c r="E28" s="16"/>
      <c r="F28" s="16"/>
      <c r="G28" s="16"/>
      <c r="H28" s="18"/>
      <c r="I28" s="16"/>
      <c r="J28" s="16"/>
      <c r="K28" s="13"/>
      <c r="M28" s="20"/>
      <c r="N28" s="20"/>
      <c r="O28" s="20"/>
      <c r="P28" s="20"/>
      <c r="Q28" s="20"/>
    </row>
    <row r="29" spans="1:17" x14ac:dyDescent="0.2">
      <c r="A29" s="19" t="s">
        <v>62</v>
      </c>
      <c r="B29" s="19"/>
      <c r="C29" s="19"/>
      <c r="D29" s="20"/>
      <c r="E29" s="21"/>
      <c r="F29" s="22"/>
      <c r="G29" s="22"/>
      <c r="H29" s="23"/>
      <c r="I29" s="19"/>
      <c r="J29" s="19"/>
      <c r="M29" s="20"/>
      <c r="N29" s="20"/>
      <c r="O29" s="20"/>
      <c r="P29" s="20"/>
      <c r="Q29" s="20"/>
    </row>
    <row r="30" spans="1:17" x14ac:dyDescent="0.2">
      <c r="F30" s="23"/>
      <c r="M30" s="20"/>
      <c r="N30" s="20"/>
      <c r="O30" s="20"/>
      <c r="P30" s="20"/>
      <c r="Q30" s="20"/>
    </row>
    <row r="31" spans="1:17" x14ac:dyDescent="0.2">
      <c r="D31" s="11"/>
    </row>
  </sheetData>
  <mergeCells count="3">
    <mergeCell ref="I5:K5"/>
    <mergeCell ref="D6:H6"/>
    <mergeCell ref="B5:H5"/>
  </mergeCells>
  <pageMargins left="0.47244094488188981" right="0.27559055118110237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457B-D35B-4F6D-B632-FE6135FCFD4B}">
  <sheetPr>
    <tabColor theme="6"/>
    <pageSetUpPr fitToPage="1"/>
  </sheetPr>
  <dimension ref="A1:L34"/>
  <sheetViews>
    <sheetView showRuler="0" zoomScaleNormal="100" zoomScaleSheetLayoutView="110" workbookViewId="0">
      <selection activeCell="D19" sqref="D19"/>
    </sheetView>
  </sheetViews>
  <sheetFormatPr baseColWidth="10" defaultColWidth="9.140625" defaultRowHeight="11.25" x14ac:dyDescent="0.2"/>
  <cols>
    <col min="1" max="1" width="19.42578125" style="192" customWidth="1"/>
    <col min="2" max="2" width="11.42578125" style="192" customWidth="1"/>
    <col min="3" max="9" width="10.85546875" style="192" customWidth="1"/>
    <col min="10" max="12" width="9.28515625" style="192" customWidth="1"/>
    <col min="13" max="16384" width="9.140625" style="192"/>
  </cols>
  <sheetData>
    <row r="1" spans="1:12" ht="12" x14ac:dyDescent="0.2">
      <c r="A1" s="1" t="s">
        <v>63</v>
      </c>
    </row>
    <row r="2" spans="1:12" s="194" customFormat="1" ht="18" x14ac:dyDescent="0.25">
      <c r="A2" s="3" t="s">
        <v>64</v>
      </c>
      <c r="B2" s="193"/>
      <c r="C2" s="193"/>
      <c r="D2" s="193"/>
      <c r="E2" s="193"/>
      <c r="F2" s="193"/>
      <c r="G2" s="193"/>
      <c r="H2" s="193"/>
      <c r="I2" s="193"/>
    </row>
    <row r="3" spans="1:12" s="194" customFormat="1" ht="15.75" x14ac:dyDescent="0.25">
      <c r="A3" s="5" t="s">
        <v>65</v>
      </c>
      <c r="B3" s="193"/>
      <c r="C3" s="193"/>
      <c r="D3" s="193"/>
      <c r="E3" s="193"/>
      <c r="F3" s="193"/>
      <c r="G3" s="193"/>
      <c r="H3" s="193"/>
      <c r="I3" s="193"/>
    </row>
    <row r="4" spans="1:12" ht="12.75" x14ac:dyDescent="0.2">
      <c r="A4" s="195"/>
      <c r="B4" s="195"/>
      <c r="C4" s="195"/>
      <c r="D4" s="195"/>
      <c r="E4" s="195"/>
      <c r="F4" s="195"/>
      <c r="G4" s="195"/>
      <c r="H4" s="195"/>
      <c r="I4" s="195"/>
      <c r="J4" s="196"/>
    </row>
    <row r="5" spans="1:12" ht="14.25" x14ac:dyDescent="0.2">
      <c r="A5" s="131"/>
      <c r="B5" s="197" t="s">
        <v>56</v>
      </c>
      <c r="C5" s="313" t="s">
        <v>66</v>
      </c>
      <c r="D5" s="314"/>
      <c r="E5" s="313" t="s">
        <v>67</v>
      </c>
      <c r="F5" s="314"/>
      <c r="G5" s="313" t="s">
        <v>68</v>
      </c>
      <c r="H5" s="314"/>
      <c r="I5" s="313" t="s">
        <v>69</v>
      </c>
      <c r="J5" s="315"/>
    </row>
    <row r="6" spans="1:12" ht="14.25" x14ac:dyDescent="0.2">
      <c r="A6" s="132" t="s">
        <v>41</v>
      </c>
      <c r="B6" s="197" t="s">
        <v>42</v>
      </c>
      <c r="C6" s="197" t="s">
        <v>42</v>
      </c>
      <c r="D6" s="197" t="s">
        <v>70</v>
      </c>
      <c r="E6" s="197" t="s">
        <v>42</v>
      </c>
      <c r="F6" s="197" t="s">
        <v>70</v>
      </c>
      <c r="G6" s="197" t="s">
        <v>42</v>
      </c>
      <c r="H6" s="197" t="s">
        <v>70</v>
      </c>
      <c r="I6" s="197" t="s">
        <v>42</v>
      </c>
      <c r="J6" s="198" t="s">
        <v>70</v>
      </c>
    </row>
    <row r="7" spans="1:12" ht="12.75" x14ac:dyDescent="0.2">
      <c r="A7" s="10" t="s">
        <v>44</v>
      </c>
      <c r="B7" s="240">
        <f>SUM(C7,E7,G7,I7)</f>
        <v>15093.280000000002</v>
      </c>
      <c r="C7" s="240">
        <v>7872.2</v>
      </c>
      <c r="D7" s="240">
        <f>C7/B7*100</f>
        <v>52.156986420446707</v>
      </c>
      <c r="E7" s="240">
        <v>4987.7000000000007</v>
      </c>
      <c r="F7" s="240">
        <f>E7/B7*100</f>
        <v>33.045832317428683</v>
      </c>
      <c r="G7" s="240">
        <v>532.59</v>
      </c>
      <c r="H7" s="240">
        <f>G7/B7*100</f>
        <v>3.5286564616836094</v>
      </c>
      <c r="I7" s="241">
        <v>1700.79</v>
      </c>
      <c r="J7" s="214">
        <f>I7/B7*100</f>
        <v>11.268524800440989</v>
      </c>
      <c r="K7" s="199"/>
      <c r="L7" s="199"/>
    </row>
    <row r="8" spans="1:12" ht="12.75" x14ac:dyDescent="0.2">
      <c r="A8" s="10" t="s">
        <v>45</v>
      </c>
      <c r="B8" s="163">
        <f t="shared" ref="B8:B18" si="0">SUM(C8,E8,G8,I8)</f>
        <v>25186.999999999996</v>
      </c>
      <c r="C8" s="163">
        <v>9702.09</v>
      </c>
      <c r="D8" s="163">
        <f t="shared" ref="D8:D19" si="1">C8/B8*100</f>
        <v>38.520228689403268</v>
      </c>
      <c r="E8" s="163">
        <v>11846.72</v>
      </c>
      <c r="F8" s="163">
        <f t="shared" ref="F8:F19" si="2">E8/B8*100</f>
        <v>47.035057767896141</v>
      </c>
      <c r="G8" s="163">
        <v>1635.6399999999999</v>
      </c>
      <c r="H8" s="163">
        <f t="shared" ref="H8:H19" si="3">G8/B8*100</f>
        <v>6.4939849922579116</v>
      </c>
      <c r="I8" s="214">
        <v>2002.5499999999997</v>
      </c>
      <c r="J8" s="214">
        <f t="shared" ref="J8:J19" si="4">I8/B8*100</f>
        <v>7.9507285504426886</v>
      </c>
      <c r="K8" s="199"/>
      <c r="L8" s="199"/>
    </row>
    <row r="9" spans="1:12" ht="12.75" x14ac:dyDescent="0.2">
      <c r="A9" s="10" t="s">
        <v>46</v>
      </c>
      <c r="B9" s="163">
        <f t="shared" si="0"/>
        <v>1726.1600000000003</v>
      </c>
      <c r="C9" s="163">
        <v>628.63000000000011</v>
      </c>
      <c r="D9" s="163">
        <f t="shared" si="1"/>
        <v>36.417829169949485</v>
      </c>
      <c r="E9" s="163">
        <v>814.4</v>
      </c>
      <c r="F9" s="163">
        <f t="shared" si="2"/>
        <v>47.179867451452928</v>
      </c>
      <c r="G9" s="163">
        <v>49.19</v>
      </c>
      <c r="H9" s="163">
        <f t="shared" si="3"/>
        <v>2.8496778977615049</v>
      </c>
      <c r="I9" s="214">
        <v>233.94</v>
      </c>
      <c r="J9" s="214">
        <f t="shared" si="4"/>
        <v>13.552625480836072</v>
      </c>
      <c r="K9" s="199"/>
      <c r="L9" s="199"/>
    </row>
    <row r="10" spans="1:12" ht="12.75" x14ac:dyDescent="0.2">
      <c r="A10" s="10" t="s">
        <v>47</v>
      </c>
      <c r="B10" s="163">
        <f t="shared" si="0"/>
        <v>3461.6000000000004</v>
      </c>
      <c r="C10" s="163">
        <v>2212.88</v>
      </c>
      <c r="D10" s="163">
        <f>C10/B10*100</f>
        <v>63.926507973191583</v>
      </c>
      <c r="E10" s="163">
        <v>931.07999999999993</v>
      </c>
      <c r="F10" s="163">
        <f t="shared" si="2"/>
        <v>26.897388490871265</v>
      </c>
      <c r="G10" s="163">
        <v>157.88000000000002</v>
      </c>
      <c r="H10" s="163">
        <f t="shared" si="3"/>
        <v>4.5608966951698635</v>
      </c>
      <c r="I10" s="214">
        <v>159.76</v>
      </c>
      <c r="J10" s="214">
        <f t="shared" si="4"/>
        <v>4.6152068407672751</v>
      </c>
      <c r="K10" s="199"/>
      <c r="L10" s="199"/>
    </row>
    <row r="11" spans="1:12" ht="12.75" x14ac:dyDescent="0.2">
      <c r="A11" s="10" t="s">
        <v>48</v>
      </c>
      <c r="B11" s="163">
        <f t="shared" si="0"/>
        <v>2044.2000000000003</v>
      </c>
      <c r="C11" s="163">
        <v>855.07</v>
      </c>
      <c r="D11" s="163">
        <f t="shared" si="1"/>
        <v>41.829077389687896</v>
      </c>
      <c r="E11" s="163">
        <v>1018.96</v>
      </c>
      <c r="F11" s="163">
        <f t="shared" si="2"/>
        <v>49.846394677624495</v>
      </c>
      <c r="G11" s="163">
        <v>98.399999999999991</v>
      </c>
      <c r="H11" s="163">
        <f t="shared" si="3"/>
        <v>4.8136190196653939</v>
      </c>
      <c r="I11" s="214">
        <v>71.77</v>
      </c>
      <c r="J11" s="214">
        <f t="shared" si="4"/>
        <v>3.5109089130222086</v>
      </c>
      <c r="K11" s="199"/>
      <c r="L11" s="199"/>
    </row>
    <row r="12" spans="1:12" ht="12.75" x14ac:dyDescent="0.2">
      <c r="A12" s="10" t="s">
        <v>49</v>
      </c>
      <c r="B12" s="163">
        <f t="shared" si="0"/>
        <v>4780.8999999999996</v>
      </c>
      <c r="C12" s="163">
        <v>2795</v>
      </c>
      <c r="D12" s="163">
        <f t="shared" si="1"/>
        <v>58.461795896170173</v>
      </c>
      <c r="E12" s="163">
        <v>1303.92</v>
      </c>
      <c r="F12" s="163">
        <f t="shared" si="2"/>
        <v>27.273525905164302</v>
      </c>
      <c r="G12" s="163">
        <v>240.37</v>
      </c>
      <c r="H12" s="163">
        <f t="shared" si="3"/>
        <v>5.0277144470706361</v>
      </c>
      <c r="I12" s="214">
        <v>441.60999999999996</v>
      </c>
      <c r="J12" s="214">
        <f t="shared" si="4"/>
        <v>9.236963751594887</v>
      </c>
      <c r="K12" s="199"/>
      <c r="L12" s="199"/>
    </row>
    <row r="13" spans="1:12" ht="12.75" x14ac:dyDescent="0.2">
      <c r="A13" s="10" t="s">
        <v>50</v>
      </c>
      <c r="B13" s="163">
        <f t="shared" si="0"/>
        <v>10375.76</v>
      </c>
      <c r="C13" s="163">
        <v>3024.8</v>
      </c>
      <c r="D13" s="163">
        <f t="shared" si="1"/>
        <v>29.152563282111384</v>
      </c>
      <c r="E13" s="163">
        <v>6330.92</v>
      </c>
      <c r="F13" s="163">
        <f t="shared" si="2"/>
        <v>61.016446024194849</v>
      </c>
      <c r="G13" s="163">
        <v>456.39000000000004</v>
      </c>
      <c r="H13" s="163">
        <f t="shared" si="3"/>
        <v>4.3986175470519751</v>
      </c>
      <c r="I13" s="214">
        <v>563.65</v>
      </c>
      <c r="J13" s="214">
        <f t="shared" si="4"/>
        <v>5.4323731466417877</v>
      </c>
      <c r="K13" s="199"/>
      <c r="L13" s="199"/>
    </row>
    <row r="14" spans="1:12" ht="12.75" x14ac:dyDescent="0.2">
      <c r="A14" s="10" t="s">
        <v>51</v>
      </c>
      <c r="B14" s="163">
        <f t="shared" si="0"/>
        <v>1966.3899999999999</v>
      </c>
      <c r="C14" s="163">
        <v>1204.1500000000001</v>
      </c>
      <c r="D14" s="163">
        <f t="shared" si="1"/>
        <v>61.236580739324353</v>
      </c>
      <c r="E14" s="163">
        <v>629.66</v>
      </c>
      <c r="F14" s="163">
        <f t="shared" si="2"/>
        <v>32.021114834798794</v>
      </c>
      <c r="G14" s="163">
        <v>98</v>
      </c>
      <c r="H14" s="163">
        <f t="shared" si="3"/>
        <v>4.9837519515457265</v>
      </c>
      <c r="I14" s="214">
        <v>34.58</v>
      </c>
      <c r="J14" s="214">
        <f t="shared" si="4"/>
        <v>1.7585524743311347</v>
      </c>
      <c r="K14" s="199"/>
      <c r="L14" s="199"/>
    </row>
    <row r="15" spans="1:12" ht="12.75" x14ac:dyDescent="0.2">
      <c r="A15" s="10" t="s">
        <v>52</v>
      </c>
      <c r="B15" s="163">
        <f t="shared" si="0"/>
        <v>12671.46</v>
      </c>
      <c r="C15" s="163">
        <v>4738.97</v>
      </c>
      <c r="D15" s="163">
        <f t="shared" si="1"/>
        <v>37.398768571261719</v>
      </c>
      <c r="E15" s="163">
        <v>6502.9600000000009</v>
      </c>
      <c r="F15" s="163">
        <f t="shared" si="2"/>
        <v>51.319737425679449</v>
      </c>
      <c r="G15" s="163">
        <v>450.57</v>
      </c>
      <c r="H15" s="163">
        <f t="shared" si="3"/>
        <v>3.5557859946683332</v>
      </c>
      <c r="I15" s="214">
        <v>978.96</v>
      </c>
      <c r="J15" s="214">
        <f t="shared" si="4"/>
        <v>7.7257080083905096</v>
      </c>
      <c r="K15" s="199"/>
      <c r="L15" s="199"/>
    </row>
    <row r="16" spans="1:12" ht="12.75" x14ac:dyDescent="0.2">
      <c r="A16" s="10" t="s">
        <v>53</v>
      </c>
      <c r="B16" s="163">
        <f t="shared" si="0"/>
        <v>1468.85</v>
      </c>
      <c r="C16" s="163">
        <v>524.32000000000005</v>
      </c>
      <c r="D16" s="163">
        <f t="shared" si="1"/>
        <v>35.695952615992113</v>
      </c>
      <c r="E16" s="163">
        <v>725.92</v>
      </c>
      <c r="F16" s="163">
        <f t="shared" si="2"/>
        <v>49.420975593151105</v>
      </c>
      <c r="G16" s="163">
        <v>29.32</v>
      </c>
      <c r="H16" s="163">
        <f t="shared" si="3"/>
        <v>1.9961194131463391</v>
      </c>
      <c r="I16" s="214">
        <v>189.29000000000002</v>
      </c>
      <c r="J16" s="214">
        <f t="shared" si="4"/>
        <v>12.886952377710456</v>
      </c>
      <c r="K16" s="199"/>
      <c r="L16" s="199"/>
    </row>
    <row r="17" spans="1:12" ht="12.75" x14ac:dyDescent="0.2">
      <c r="A17" s="10" t="s">
        <v>54</v>
      </c>
      <c r="B17" s="163">
        <f t="shared" si="0"/>
        <v>3530.8199999999997</v>
      </c>
      <c r="C17" s="163">
        <v>594.73</v>
      </c>
      <c r="D17" s="163">
        <f t="shared" si="1"/>
        <v>16.843962592259025</v>
      </c>
      <c r="E17" s="163">
        <v>2607.3999999999996</v>
      </c>
      <c r="F17" s="163">
        <f t="shared" si="2"/>
        <v>73.846868432828629</v>
      </c>
      <c r="G17" s="163">
        <v>137.99</v>
      </c>
      <c r="H17" s="163">
        <f t="shared" si="3"/>
        <v>3.9081573118992194</v>
      </c>
      <c r="I17" s="214">
        <v>190.7</v>
      </c>
      <c r="J17" s="214">
        <f t="shared" si="4"/>
        <v>5.401011663013124</v>
      </c>
      <c r="K17" s="199"/>
      <c r="L17" s="199"/>
    </row>
    <row r="18" spans="1:12" ht="12.75" x14ac:dyDescent="0.2">
      <c r="A18" s="10" t="s">
        <v>55</v>
      </c>
      <c r="B18" s="163">
        <f t="shared" si="0"/>
        <v>160.43</v>
      </c>
      <c r="C18" s="163">
        <v>4.8000000000000007</v>
      </c>
      <c r="D18" s="163">
        <f t="shared" si="1"/>
        <v>2.9919591098921652</v>
      </c>
      <c r="E18" s="163">
        <v>148.38</v>
      </c>
      <c r="F18" s="163">
        <f t="shared" si="2"/>
        <v>92.488935984541541</v>
      </c>
      <c r="G18" s="163">
        <v>3.91</v>
      </c>
      <c r="H18" s="163">
        <f t="shared" si="3"/>
        <v>2.4372000249329928</v>
      </c>
      <c r="I18" s="214">
        <v>3.34</v>
      </c>
      <c r="J18" s="214">
        <f t="shared" si="4"/>
        <v>2.081904880633298</v>
      </c>
      <c r="K18" s="199"/>
      <c r="L18" s="199"/>
    </row>
    <row r="19" spans="1:12" ht="12.75" x14ac:dyDescent="0.2">
      <c r="A19" s="15" t="s">
        <v>56</v>
      </c>
      <c r="B19" s="242">
        <f>SUM(B7:B18)</f>
        <v>82466.850000000006</v>
      </c>
      <c r="C19" s="242">
        <v>34157.640000000007</v>
      </c>
      <c r="D19" s="242">
        <f t="shared" si="1"/>
        <v>41.41984324610435</v>
      </c>
      <c r="E19" s="242">
        <f t="shared" ref="E19:I19" si="5">SUM(E7:E18)</f>
        <v>37848.019999999997</v>
      </c>
      <c r="F19" s="242">
        <f t="shared" si="2"/>
        <v>45.894829255634228</v>
      </c>
      <c r="G19" s="242">
        <f t="shared" si="5"/>
        <v>3890.25</v>
      </c>
      <c r="H19" s="242">
        <f t="shared" si="3"/>
        <v>4.7173500624796505</v>
      </c>
      <c r="I19" s="242">
        <f t="shared" si="5"/>
        <v>6570.94</v>
      </c>
      <c r="J19" s="243">
        <f t="shared" si="4"/>
        <v>7.9679774357817701</v>
      </c>
      <c r="K19" s="200"/>
      <c r="L19" s="200"/>
    </row>
    <row r="20" spans="1:12" ht="12.75" x14ac:dyDescent="0.2">
      <c r="A20" s="193"/>
      <c r="B20" s="201"/>
      <c r="C20" s="201"/>
      <c r="D20" s="201"/>
      <c r="E20" s="201"/>
      <c r="F20" s="201"/>
      <c r="G20" s="201"/>
      <c r="H20" s="201"/>
      <c r="I20" s="201"/>
      <c r="J20" s="202"/>
    </row>
    <row r="21" spans="1:12" ht="12.75" x14ac:dyDescent="0.2">
      <c r="A21" s="121" t="s">
        <v>71</v>
      </c>
      <c r="B21" s="244"/>
      <c r="C21" s="244"/>
      <c r="D21" s="244"/>
      <c r="E21" s="244"/>
      <c r="F21" s="244"/>
      <c r="G21" s="244"/>
      <c r="H21" s="201"/>
      <c r="I21" s="201"/>
      <c r="J21" s="202"/>
    </row>
    <row r="22" spans="1:12" ht="12.75" x14ac:dyDescent="0.2">
      <c r="A22" s="121" t="s">
        <v>61</v>
      </c>
      <c r="B22" s="244"/>
      <c r="C22" s="244"/>
      <c r="D22" s="244"/>
      <c r="E22" s="244"/>
      <c r="F22" s="244"/>
      <c r="G22" s="244"/>
      <c r="H22" s="201"/>
      <c r="I22" s="201"/>
      <c r="J22" s="202"/>
    </row>
    <row r="23" spans="1:12" ht="11.25" customHeight="1" x14ac:dyDescent="0.2">
      <c r="A23" s="316" t="s">
        <v>72</v>
      </c>
      <c r="B23" s="316"/>
      <c r="C23" s="316"/>
      <c r="D23" s="316"/>
      <c r="E23" s="316"/>
      <c r="F23" s="316"/>
      <c r="G23" s="316"/>
      <c r="H23" s="203"/>
    </row>
    <row r="24" spans="1:12" x14ac:dyDescent="0.2">
      <c r="A24" s="19" t="s">
        <v>62</v>
      </c>
      <c r="B24" s="20"/>
      <c r="C24" s="20"/>
      <c r="D24" s="20"/>
      <c r="E24" s="20"/>
      <c r="F24" s="20"/>
      <c r="G24" s="20"/>
    </row>
    <row r="34" spans="6:6" x14ac:dyDescent="0.2">
      <c r="F34" s="192">
        <v>7</v>
      </c>
    </row>
  </sheetData>
  <mergeCells count="5">
    <mergeCell ref="C5:D5"/>
    <mergeCell ref="E5:F5"/>
    <mergeCell ref="G5:H5"/>
    <mergeCell ref="I5:J5"/>
    <mergeCell ref="A23:G23"/>
  </mergeCell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19 D19:H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J24"/>
  <sheetViews>
    <sheetView showGridLines="0" workbookViewId="0"/>
  </sheetViews>
  <sheetFormatPr baseColWidth="10" defaultColWidth="11.42578125" defaultRowHeight="12.75" x14ac:dyDescent="0.2"/>
  <cols>
    <col min="1" max="1" width="20.5703125" customWidth="1"/>
    <col min="2" max="2" width="14.7109375" customWidth="1"/>
    <col min="3" max="3" width="11.5703125" customWidth="1"/>
    <col min="4" max="4" width="8.28515625" bestFit="1" customWidth="1"/>
    <col min="5" max="5" width="11.5703125" customWidth="1"/>
    <col min="6" max="6" width="8.28515625" bestFit="1" customWidth="1"/>
    <col min="7" max="7" width="11.5703125" customWidth="1"/>
    <col min="8" max="8" width="8.28515625" bestFit="1" customWidth="1"/>
  </cols>
  <sheetData>
    <row r="1" spans="1:10" x14ac:dyDescent="0.2">
      <c r="A1" s="1" t="s">
        <v>63</v>
      </c>
      <c r="B1" s="2"/>
      <c r="C1" s="2"/>
      <c r="D1" s="2"/>
      <c r="E1" s="2"/>
      <c r="F1" s="2"/>
      <c r="G1" s="2"/>
      <c r="H1" s="2"/>
    </row>
    <row r="2" spans="1:10" ht="18" x14ac:dyDescent="0.25">
      <c r="A2" s="3" t="s">
        <v>73</v>
      </c>
      <c r="B2" s="2"/>
      <c r="C2" s="2"/>
      <c r="D2" s="2"/>
      <c r="E2" s="2"/>
      <c r="F2" s="2"/>
      <c r="G2" s="2"/>
      <c r="H2" s="4"/>
    </row>
    <row r="3" spans="1:10" ht="15.75" x14ac:dyDescent="0.25">
      <c r="A3" s="5" t="s">
        <v>74</v>
      </c>
      <c r="B3" s="5"/>
      <c r="C3" s="5"/>
      <c r="D3" s="5"/>
      <c r="E3" s="5"/>
      <c r="F3" s="5"/>
      <c r="G3" s="5"/>
      <c r="H3" s="5"/>
    </row>
    <row r="4" spans="1:10" ht="15.75" x14ac:dyDescent="0.25">
      <c r="A4" s="5"/>
      <c r="B4" s="5"/>
      <c r="C4" s="5"/>
      <c r="D4" s="5"/>
      <c r="E4" s="5"/>
      <c r="F4" s="5"/>
      <c r="G4" s="5"/>
      <c r="H4" s="5"/>
    </row>
    <row r="5" spans="1:10" ht="15.75" customHeight="1" x14ac:dyDescent="0.2">
      <c r="A5" s="204"/>
      <c r="B5" s="205" t="s">
        <v>75</v>
      </c>
      <c r="C5" s="317" t="s">
        <v>66</v>
      </c>
      <c r="D5" s="318"/>
      <c r="E5" s="317" t="s">
        <v>76</v>
      </c>
      <c r="F5" s="318"/>
      <c r="G5" s="317" t="s">
        <v>77</v>
      </c>
      <c r="H5" s="319"/>
    </row>
    <row r="6" spans="1:10" ht="13.5" customHeight="1" x14ac:dyDescent="0.2">
      <c r="A6" s="6"/>
      <c r="B6" s="7" t="s">
        <v>78</v>
      </c>
      <c r="C6" s="206"/>
      <c r="D6" s="207"/>
      <c r="E6" s="206"/>
      <c r="F6" s="207"/>
      <c r="G6" s="320"/>
      <c r="H6" s="321"/>
    </row>
    <row r="7" spans="1:10" ht="13.5" customHeight="1" x14ac:dyDescent="0.2">
      <c r="A7" s="8" t="s">
        <v>41</v>
      </c>
      <c r="B7" s="208"/>
      <c r="C7" s="208" t="s">
        <v>42</v>
      </c>
      <c r="D7" s="208" t="s">
        <v>70</v>
      </c>
      <c r="E7" s="208" t="s">
        <v>42</v>
      </c>
      <c r="F7" s="208" t="s">
        <v>70</v>
      </c>
      <c r="G7" s="209" t="s">
        <v>42</v>
      </c>
      <c r="H7" s="209" t="s">
        <v>70</v>
      </c>
    </row>
    <row r="8" spans="1:10" x14ac:dyDescent="0.2">
      <c r="A8" s="10" t="s">
        <v>44</v>
      </c>
      <c r="B8" s="172">
        <f>SUM(C8,E8,G8)</f>
        <v>4987.7000000000007</v>
      </c>
      <c r="C8" s="172">
        <v>310.8</v>
      </c>
      <c r="D8" s="107">
        <f>C8/B8*100</f>
        <v>6.2313290695109966</v>
      </c>
      <c r="E8" s="210">
        <v>2497.4</v>
      </c>
      <c r="F8" s="211">
        <f>E8/B8*100</f>
        <v>50.071175090723173</v>
      </c>
      <c r="G8" s="212">
        <v>2179.5</v>
      </c>
      <c r="H8" s="107">
        <f>G8/B8*100</f>
        <v>43.697495839765814</v>
      </c>
      <c r="J8" s="183"/>
    </row>
    <row r="9" spans="1:10" x14ac:dyDescent="0.2">
      <c r="A9" s="10" t="s">
        <v>45</v>
      </c>
      <c r="B9" s="172">
        <f t="shared" ref="B9:B20" si="0">SUM(C9,E9,G9)</f>
        <v>11846.720000000001</v>
      </c>
      <c r="C9" s="172">
        <v>545.1</v>
      </c>
      <c r="D9" s="107">
        <f t="shared" ref="D9:D20" si="1">C9/B9*100</f>
        <v>4.601273601469436</v>
      </c>
      <c r="E9" s="213">
        <v>3330.82</v>
      </c>
      <c r="F9" s="161">
        <f t="shared" ref="F9:F20" si="2">E9/B9*100</f>
        <v>28.115967964128469</v>
      </c>
      <c r="G9" s="176">
        <v>7970.8</v>
      </c>
      <c r="H9" s="214">
        <f t="shared" ref="H9:H20" si="3">G9/B9*100</f>
        <v>67.282758434402083</v>
      </c>
      <c r="J9" s="183"/>
    </row>
    <row r="10" spans="1:10" x14ac:dyDescent="0.2">
      <c r="A10" s="10" t="s">
        <v>46</v>
      </c>
      <c r="B10" s="172">
        <f t="shared" si="0"/>
        <v>814.40000000000009</v>
      </c>
      <c r="C10" s="172">
        <v>86.7</v>
      </c>
      <c r="D10" s="107">
        <f t="shared" si="1"/>
        <v>10.645874263261296</v>
      </c>
      <c r="E10" s="213">
        <v>236.4</v>
      </c>
      <c r="F10" s="161">
        <f t="shared" si="2"/>
        <v>29.02750491159135</v>
      </c>
      <c r="G10" s="176">
        <v>491.3</v>
      </c>
      <c r="H10" s="214">
        <f t="shared" si="3"/>
        <v>60.326620825147344</v>
      </c>
      <c r="J10" s="183"/>
    </row>
    <row r="11" spans="1:10" x14ac:dyDescent="0.2">
      <c r="A11" s="10" t="s">
        <v>47</v>
      </c>
      <c r="B11" s="172">
        <f t="shared" si="0"/>
        <v>931.07999999999993</v>
      </c>
      <c r="C11" s="172">
        <v>145.80000000000001</v>
      </c>
      <c r="D11" s="107">
        <f t="shared" si="1"/>
        <v>15.659234437427505</v>
      </c>
      <c r="E11" s="213">
        <v>340.48</v>
      </c>
      <c r="F11" s="161">
        <f t="shared" si="2"/>
        <v>36.568286291188734</v>
      </c>
      <c r="G11" s="176">
        <v>444.79999999999995</v>
      </c>
      <c r="H11" s="214">
        <f t="shared" si="3"/>
        <v>47.772479271383766</v>
      </c>
      <c r="J11" s="183"/>
    </row>
    <row r="12" spans="1:10" x14ac:dyDescent="0.2">
      <c r="A12" s="10" t="s">
        <v>48</v>
      </c>
      <c r="B12" s="172">
        <f t="shared" si="0"/>
        <v>1018.96</v>
      </c>
      <c r="C12" s="172">
        <v>157.9</v>
      </c>
      <c r="D12" s="107">
        <f t="shared" si="1"/>
        <v>15.496192195964511</v>
      </c>
      <c r="E12" s="213">
        <v>264.36</v>
      </c>
      <c r="F12" s="161">
        <f t="shared" si="2"/>
        <v>25.944099866530578</v>
      </c>
      <c r="G12" s="176">
        <v>596.70000000000005</v>
      </c>
      <c r="H12" s="214">
        <f t="shared" si="3"/>
        <v>58.559707937504911</v>
      </c>
      <c r="J12" s="183"/>
    </row>
    <row r="13" spans="1:10" x14ac:dyDescent="0.2">
      <c r="A13" s="10" t="s">
        <v>49</v>
      </c>
      <c r="B13" s="172">
        <f t="shared" si="0"/>
        <v>1303.92</v>
      </c>
      <c r="C13" s="172">
        <v>177.7</v>
      </c>
      <c r="D13" s="107">
        <f t="shared" si="1"/>
        <v>13.628136695502791</v>
      </c>
      <c r="E13" s="213">
        <v>237.02</v>
      </c>
      <c r="F13" s="161">
        <f t="shared" si="2"/>
        <v>18.177495551874348</v>
      </c>
      <c r="G13" s="176">
        <v>889.2</v>
      </c>
      <c r="H13" s="214">
        <f t="shared" si="3"/>
        <v>68.194367752622867</v>
      </c>
      <c r="J13" s="183"/>
    </row>
    <row r="14" spans="1:10" x14ac:dyDescent="0.2">
      <c r="A14" s="10" t="s">
        <v>50</v>
      </c>
      <c r="B14" s="172">
        <f t="shared" si="0"/>
        <v>6330.92</v>
      </c>
      <c r="C14" s="172">
        <v>237</v>
      </c>
      <c r="D14" s="107">
        <f t="shared" si="1"/>
        <v>3.7435317457810235</v>
      </c>
      <c r="E14" s="213">
        <v>2233.52</v>
      </c>
      <c r="F14" s="161">
        <f t="shared" si="2"/>
        <v>35.279548628003511</v>
      </c>
      <c r="G14" s="176">
        <v>3860.3999999999996</v>
      </c>
      <c r="H14" s="214">
        <f t="shared" si="3"/>
        <v>60.976919626215455</v>
      </c>
      <c r="J14" s="183"/>
    </row>
    <row r="15" spans="1:10" x14ac:dyDescent="0.2">
      <c r="A15" s="10" t="s">
        <v>51</v>
      </c>
      <c r="B15" s="172">
        <f t="shared" si="0"/>
        <v>629.66000000000008</v>
      </c>
      <c r="C15" s="172">
        <v>125.1</v>
      </c>
      <c r="D15" s="107">
        <f t="shared" si="1"/>
        <v>19.867865197090488</v>
      </c>
      <c r="E15" s="213">
        <v>146.66</v>
      </c>
      <c r="F15" s="161">
        <f t="shared" si="2"/>
        <v>23.291935330178188</v>
      </c>
      <c r="G15" s="176">
        <v>357.90000000000003</v>
      </c>
      <c r="H15" s="214">
        <f t="shared" si="3"/>
        <v>56.840199472731314</v>
      </c>
      <c r="J15" s="183"/>
    </row>
    <row r="16" spans="1:10" x14ac:dyDescent="0.2">
      <c r="A16" s="10" t="s">
        <v>52</v>
      </c>
      <c r="B16" s="172">
        <f t="shared" si="0"/>
        <v>6502.96</v>
      </c>
      <c r="C16" s="172">
        <v>213.6</v>
      </c>
      <c r="D16" s="215">
        <f t="shared" si="1"/>
        <v>3.2846580634049722</v>
      </c>
      <c r="E16" s="216">
        <v>1807.06</v>
      </c>
      <c r="F16" s="216">
        <f t="shared" si="2"/>
        <v>27.788268726856693</v>
      </c>
      <c r="G16" s="217">
        <v>4482.3</v>
      </c>
      <c r="H16" s="217">
        <f t="shared" si="3"/>
        <v>68.927073209738339</v>
      </c>
      <c r="J16" s="183"/>
    </row>
    <row r="17" spans="1:10" x14ac:dyDescent="0.2">
      <c r="A17" s="10" t="s">
        <v>53</v>
      </c>
      <c r="B17" s="172">
        <f t="shared" si="0"/>
        <v>725.92</v>
      </c>
      <c r="C17" s="172">
        <v>61</v>
      </c>
      <c r="D17" s="215">
        <f t="shared" si="1"/>
        <v>8.40312982146793</v>
      </c>
      <c r="E17" s="216">
        <v>136.41999999999999</v>
      </c>
      <c r="F17" s="216">
        <f t="shared" si="2"/>
        <v>18.792704430240246</v>
      </c>
      <c r="G17" s="217">
        <v>528.5</v>
      </c>
      <c r="H17" s="217">
        <f t="shared" si="3"/>
        <v>72.804165748291823</v>
      </c>
      <c r="J17" s="183"/>
    </row>
    <row r="18" spans="1:10" x14ac:dyDescent="0.2">
      <c r="A18" s="10" t="s">
        <v>54</v>
      </c>
      <c r="B18" s="172">
        <f t="shared" si="0"/>
        <v>2607.4</v>
      </c>
      <c r="C18" s="172">
        <v>42.6</v>
      </c>
      <c r="D18" s="107">
        <f t="shared" si="1"/>
        <v>1.6338114596916469</v>
      </c>
      <c r="E18" s="213">
        <v>643.79999999999995</v>
      </c>
      <c r="F18" s="161">
        <f t="shared" si="2"/>
        <v>24.691263327452631</v>
      </c>
      <c r="G18" s="176">
        <v>1921</v>
      </c>
      <c r="H18" s="214">
        <f t="shared" si="3"/>
        <v>73.674925212855712</v>
      </c>
      <c r="J18" s="183"/>
    </row>
    <row r="19" spans="1:10" x14ac:dyDescent="0.2">
      <c r="A19" s="10" t="s">
        <v>55</v>
      </c>
      <c r="B19" s="172">
        <f t="shared" si="0"/>
        <v>148.38</v>
      </c>
      <c r="C19" s="172">
        <v>0</v>
      </c>
      <c r="D19" s="107">
        <f t="shared" si="1"/>
        <v>0</v>
      </c>
      <c r="E19" s="213">
        <v>50.08</v>
      </c>
      <c r="F19" s="161">
        <f t="shared" si="2"/>
        <v>33.751179404232381</v>
      </c>
      <c r="G19" s="176">
        <v>98.299999999999983</v>
      </c>
      <c r="H19" s="214">
        <f t="shared" si="3"/>
        <v>66.248820595767612</v>
      </c>
      <c r="J19" s="183"/>
    </row>
    <row r="20" spans="1:10" x14ac:dyDescent="0.2">
      <c r="A20" s="15" t="s">
        <v>56</v>
      </c>
      <c r="B20" s="168">
        <f t="shared" si="0"/>
        <v>37848.019999999997</v>
      </c>
      <c r="C20" s="159">
        <f>SUM(C8:C19)</f>
        <v>2103.2999999999997</v>
      </c>
      <c r="D20" s="162">
        <f t="shared" si="1"/>
        <v>5.5572259790604628</v>
      </c>
      <c r="E20" s="159">
        <f>SUM(E8:E19)</f>
        <v>11924.019999999999</v>
      </c>
      <c r="F20" s="159">
        <f t="shared" si="2"/>
        <v>31.505003432147838</v>
      </c>
      <c r="G20" s="159">
        <f>SUM(G8:G19)</f>
        <v>23820.699999999997</v>
      </c>
      <c r="H20" s="169">
        <f t="shared" si="3"/>
        <v>62.9377705887917</v>
      </c>
      <c r="J20" s="183"/>
    </row>
    <row r="21" spans="1:10" x14ac:dyDescent="0.2">
      <c r="A21" s="218"/>
      <c r="B21" s="17"/>
      <c r="C21" s="219"/>
      <c r="D21" s="218"/>
      <c r="E21" s="219"/>
      <c r="F21" s="218"/>
      <c r="G21" s="219"/>
      <c r="H21" s="218"/>
      <c r="J21" s="183"/>
    </row>
    <row r="22" spans="1:10" x14ac:dyDescent="0.2">
      <c r="A22" s="19" t="s">
        <v>62</v>
      </c>
      <c r="B22" s="182"/>
      <c r="C22" s="17"/>
      <c r="D22" s="218"/>
      <c r="E22" s="218"/>
      <c r="F22" s="218"/>
      <c r="G22" s="218"/>
      <c r="H22" s="218"/>
    </row>
    <row r="23" spans="1:10" x14ac:dyDescent="0.2">
      <c r="A23" s="19"/>
      <c r="B23" s="20"/>
      <c r="C23" s="20"/>
      <c r="D23" s="21"/>
      <c r="E23" s="21"/>
      <c r="F23" s="22"/>
      <c r="G23" s="22"/>
      <c r="H23" s="22"/>
    </row>
    <row r="24" spans="1:10" x14ac:dyDescent="0.2">
      <c r="A24" s="123"/>
      <c r="B24" s="182"/>
      <c r="C24" s="17"/>
      <c r="D24" s="16"/>
      <c r="E24" s="16"/>
      <c r="F24" s="16"/>
      <c r="G24" s="16"/>
      <c r="H24" s="16"/>
    </row>
  </sheetData>
  <mergeCells count="3">
    <mergeCell ref="C5:D5"/>
    <mergeCell ref="E5:F5"/>
    <mergeCell ref="G5:H6"/>
  </mergeCells>
  <pageMargins left="0.7" right="0.7" top="0.75" bottom="0.75" header="0.3" footer="0.3"/>
  <pageSetup paperSize="9" orientation="landscape" verticalDpi="1200" r:id="rId1"/>
  <ignoredErrors>
    <ignoredError sqref="C20:F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N27"/>
  <sheetViews>
    <sheetView showGridLines="0" zoomScaleNormal="100" workbookViewId="0">
      <selection activeCell="F18" sqref="F18"/>
    </sheetView>
  </sheetViews>
  <sheetFormatPr baseColWidth="10" defaultColWidth="9.140625" defaultRowHeight="11.25" x14ac:dyDescent="0.2"/>
  <cols>
    <col min="1" max="1" width="20" style="20" customWidth="1"/>
    <col min="2" max="3" width="10" style="20" customWidth="1"/>
    <col min="4" max="4" width="17" style="20" customWidth="1"/>
    <col min="5" max="5" width="17.28515625" style="20" customWidth="1"/>
    <col min="6" max="6" width="17.42578125" style="20" customWidth="1"/>
    <col min="7" max="7" width="18.7109375" style="20" customWidth="1"/>
    <col min="8" max="8" width="9.140625" style="20"/>
    <col min="9" max="9" width="9.140625" style="20" customWidth="1"/>
    <col min="10" max="16384" width="9.140625" style="20"/>
  </cols>
  <sheetData>
    <row r="1" spans="1:14" ht="12" x14ac:dyDescent="0.2">
      <c r="A1" s="1" t="s">
        <v>79</v>
      </c>
      <c r="B1" s="1"/>
      <c r="C1" s="1"/>
    </row>
    <row r="2" spans="1:14" ht="18" x14ac:dyDescent="0.25">
      <c r="A2" s="3" t="s">
        <v>80</v>
      </c>
      <c r="B2" s="3"/>
      <c r="C2" s="3"/>
      <c r="D2" s="24"/>
      <c r="E2" s="24"/>
      <c r="F2" s="24"/>
      <c r="G2" s="24"/>
    </row>
    <row r="3" spans="1:14" ht="18.75" x14ac:dyDescent="0.25">
      <c r="A3" s="126" t="s">
        <v>81</v>
      </c>
      <c r="B3" s="5"/>
      <c r="C3" s="5"/>
      <c r="D3" s="24"/>
      <c r="E3" s="24"/>
      <c r="F3" s="24"/>
      <c r="G3" s="24"/>
    </row>
    <row r="4" spans="1:14" x14ac:dyDescent="0.2">
      <c r="A4" s="29"/>
      <c r="B4" s="29"/>
      <c r="C4" s="29"/>
    </row>
    <row r="5" spans="1:14" ht="15.75" x14ac:dyDescent="0.25">
      <c r="A5" s="133"/>
      <c r="B5" s="325">
        <v>2007</v>
      </c>
      <c r="C5" s="325">
        <v>2013</v>
      </c>
      <c r="D5" s="328">
        <v>2022</v>
      </c>
      <c r="E5" s="329"/>
      <c r="F5" s="329"/>
      <c r="G5" s="329"/>
    </row>
    <row r="6" spans="1:14" ht="14.25" customHeight="1" x14ac:dyDescent="0.2">
      <c r="A6" s="6"/>
      <c r="B6" s="326"/>
      <c r="C6" s="326"/>
      <c r="D6" s="322" t="s">
        <v>82</v>
      </c>
      <c r="E6" s="323"/>
      <c r="F6" s="324"/>
      <c r="G6" s="330" t="s">
        <v>83</v>
      </c>
    </row>
    <row r="7" spans="1:14" ht="14.25" customHeight="1" x14ac:dyDescent="0.2">
      <c r="A7" s="6"/>
      <c r="B7" s="326"/>
      <c r="C7" s="326"/>
      <c r="D7" s="130" t="s">
        <v>84</v>
      </c>
      <c r="E7" s="128" t="s">
        <v>85</v>
      </c>
      <c r="F7" s="71" t="s">
        <v>86</v>
      </c>
      <c r="G7" s="331"/>
      <c r="I7" s="192"/>
      <c r="J7" s="235"/>
    </row>
    <row r="8" spans="1:14" ht="14.25" x14ac:dyDescent="0.2">
      <c r="A8" s="8" t="s">
        <v>41</v>
      </c>
      <c r="B8" s="327"/>
      <c r="C8" s="327"/>
      <c r="D8" s="30" t="s">
        <v>87</v>
      </c>
      <c r="E8" s="129" t="s">
        <v>88</v>
      </c>
      <c r="F8" s="127" t="s">
        <v>89</v>
      </c>
      <c r="G8" s="332"/>
      <c r="H8" s="138"/>
      <c r="I8" s="192"/>
      <c r="J8" s="235"/>
    </row>
    <row r="9" spans="1:14" ht="15" x14ac:dyDescent="0.25">
      <c r="A9" s="10" t="s">
        <v>44</v>
      </c>
      <c r="B9" s="157">
        <v>5785</v>
      </c>
      <c r="C9" s="157">
        <v>6488.87</v>
      </c>
      <c r="D9" s="290">
        <v>8393.2000000000007</v>
      </c>
      <c r="E9" s="290">
        <v>6128.7</v>
      </c>
      <c r="F9" s="290">
        <v>2264.5</v>
      </c>
      <c r="G9" s="179">
        <v>6.6</v>
      </c>
      <c r="H9" s="283"/>
      <c r="I9" s="304">
        <f>G9/$G$21</f>
        <v>0.66666666666666663</v>
      </c>
      <c r="J9" s="285"/>
      <c r="M9" s="231"/>
      <c r="N9" s="231"/>
    </row>
    <row r="10" spans="1:14" ht="15" x14ac:dyDescent="0.25">
      <c r="A10" s="10" t="s">
        <v>45</v>
      </c>
      <c r="B10" s="157">
        <v>11044</v>
      </c>
      <c r="C10" s="157">
        <v>11946.14</v>
      </c>
      <c r="D10" s="290">
        <v>17410</v>
      </c>
      <c r="E10" s="290">
        <v>13382</v>
      </c>
      <c r="F10" s="290">
        <v>4028</v>
      </c>
      <c r="G10" s="179">
        <v>24.9</v>
      </c>
      <c r="H10" s="283"/>
      <c r="I10" s="304">
        <f t="shared" ref="I10:I19" si="0">G10/$G$21</f>
        <v>2.5151515151515151</v>
      </c>
      <c r="J10" s="285"/>
      <c r="M10" s="231"/>
      <c r="N10" s="231"/>
    </row>
    <row r="11" spans="1:14" ht="15" x14ac:dyDescent="0.25">
      <c r="A11" s="10" t="s">
        <v>46</v>
      </c>
      <c r="B11" s="157">
        <v>716</v>
      </c>
      <c r="C11" s="157">
        <v>908.50999999999988</v>
      </c>
      <c r="D11" s="290">
        <v>1494.8</v>
      </c>
      <c r="E11" s="290">
        <v>1103.0999999999999</v>
      </c>
      <c r="F11" s="290">
        <v>391.7</v>
      </c>
      <c r="G11" s="179">
        <v>4</v>
      </c>
      <c r="H11" s="283"/>
      <c r="I11" s="304">
        <f t="shared" si="0"/>
        <v>0.40404040404040403</v>
      </c>
      <c r="J11" s="285"/>
      <c r="M11" s="231"/>
      <c r="N11" s="231"/>
    </row>
    <row r="12" spans="1:14" ht="15" x14ac:dyDescent="0.25">
      <c r="A12" s="10" t="s">
        <v>47</v>
      </c>
      <c r="B12" s="157">
        <v>1432</v>
      </c>
      <c r="C12" s="157">
        <v>2005.73</v>
      </c>
      <c r="D12" s="290">
        <v>2457.8000000000002</v>
      </c>
      <c r="E12" s="290">
        <v>1800.5</v>
      </c>
      <c r="F12" s="290">
        <v>657.3</v>
      </c>
      <c r="G12" s="179">
        <v>5.8</v>
      </c>
      <c r="H12" s="283"/>
      <c r="I12" s="304">
        <f t="shared" si="0"/>
        <v>0.58585858585858586</v>
      </c>
      <c r="J12" s="285"/>
      <c r="M12" s="231"/>
      <c r="N12" s="231"/>
    </row>
    <row r="13" spans="1:14" ht="15" x14ac:dyDescent="0.25">
      <c r="A13" s="10" t="s">
        <v>48</v>
      </c>
      <c r="B13" s="157">
        <v>798</v>
      </c>
      <c r="C13" s="157">
        <v>999.26</v>
      </c>
      <c r="D13" s="290">
        <v>1446</v>
      </c>
      <c r="E13" s="290">
        <v>1108.0999999999999</v>
      </c>
      <c r="F13" s="290">
        <v>337.9</v>
      </c>
      <c r="G13" s="179">
        <v>4.5999999999999996</v>
      </c>
      <c r="H13" s="283"/>
      <c r="I13" s="304">
        <f t="shared" si="0"/>
        <v>0.46464646464646459</v>
      </c>
      <c r="J13" s="285"/>
      <c r="M13" s="231"/>
      <c r="N13" s="231"/>
    </row>
    <row r="14" spans="1:14" ht="15" x14ac:dyDescent="0.25">
      <c r="A14" s="10" t="s">
        <v>49</v>
      </c>
      <c r="B14" s="157">
        <v>1751</v>
      </c>
      <c r="C14" s="157">
        <v>1884.4299999999998</v>
      </c>
      <c r="D14" s="290">
        <v>3133.4</v>
      </c>
      <c r="E14" s="290">
        <v>2085.1999999999998</v>
      </c>
      <c r="F14" s="290">
        <v>1048.2</v>
      </c>
      <c r="G14" s="179">
        <v>6.5</v>
      </c>
      <c r="H14" s="283"/>
      <c r="I14" s="304">
        <f t="shared" si="0"/>
        <v>0.65656565656565657</v>
      </c>
      <c r="J14" s="285"/>
      <c r="M14" s="231"/>
      <c r="N14" s="231"/>
    </row>
    <row r="15" spans="1:14" ht="15" x14ac:dyDescent="0.25">
      <c r="A15" s="10" t="s">
        <v>50</v>
      </c>
      <c r="B15" s="157">
        <v>4235</v>
      </c>
      <c r="C15" s="157">
        <v>4650.45</v>
      </c>
      <c r="D15" s="290">
        <v>6373.6</v>
      </c>
      <c r="E15" s="290">
        <v>4473.3999999999996</v>
      </c>
      <c r="F15" s="290">
        <v>1900.2</v>
      </c>
      <c r="G15" s="179">
        <v>9.9</v>
      </c>
      <c r="H15" s="283"/>
      <c r="I15" s="304">
        <f t="shared" si="0"/>
        <v>1</v>
      </c>
      <c r="J15" s="285"/>
      <c r="M15" s="231"/>
      <c r="N15" s="231"/>
    </row>
    <row r="16" spans="1:14" ht="12.75" x14ac:dyDescent="0.2">
      <c r="A16" s="10" t="s">
        <v>51</v>
      </c>
      <c r="B16" s="157">
        <v>732</v>
      </c>
      <c r="C16" s="157">
        <v>913.08999999999992</v>
      </c>
      <c r="D16" s="290">
        <v>1450.9</v>
      </c>
      <c r="E16" s="290">
        <v>998.1</v>
      </c>
      <c r="F16" s="290">
        <v>452.8</v>
      </c>
      <c r="G16" s="179">
        <v>5.5</v>
      </c>
      <c r="H16" s="282"/>
      <c r="I16" s="304">
        <f t="shared" si="0"/>
        <v>0.55555555555555558</v>
      </c>
      <c r="L16" s="231"/>
      <c r="M16" s="231"/>
    </row>
    <row r="17" spans="1:14" ht="12.75" x14ac:dyDescent="0.2">
      <c r="A17" s="10" t="s">
        <v>52</v>
      </c>
      <c r="B17" s="157">
        <v>5136</v>
      </c>
      <c r="C17" s="157">
        <v>6200</v>
      </c>
      <c r="D17" s="290">
        <v>8537.9</v>
      </c>
      <c r="E17" s="290">
        <v>6805.9</v>
      </c>
      <c r="F17" s="290">
        <v>1732</v>
      </c>
      <c r="G17" s="179">
        <v>18</v>
      </c>
      <c r="H17" s="282"/>
      <c r="I17" s="304">
        <f t="shared" si="0"/>
        <v>1.8181818181818181</v>
      </c>
      <c r="L17" s="231"/>
      <c r="M17" s="231"/>
    </row>
    <row r="18" spans="1:14" ht="12.75" x14ac:dyDescent="0.2">
      <c r="A18" s="10" t="s">
        <v>53</v>
      </c>
      <c r="B18" s="157">
        <v>390</v>
      </c>
      <c r="C18" s="157">
        <v>555.34</v>
      </c>
      <c r="D18" s="290">
        <v>1068.3</v>
      </c>
      <c r="E18" s="290">
        <v>803</v>
      </c>
      <c r="F18" s="290">
        <v>265.3</v>
      </c>
      <c r="G18" s="179">
        <v>4.4000000000000004</v>
      </c>
      <c r="H18" s="282"/>
      <c r="I18" s="304">
        <f t="shared" si="0"/>
        <v>0.44444444444444448</v>
      </c>
      <c r="L18" s="231"/>
      <c r="M18" s="231"/>
    </row>
    <row r="19" spans="1:14" ht="12.75" x14ac:dyDescent="0.2">
      <c r="A19" s="10" t="s">
        <v>54</v>
      </c>
      <c r="B19" s="157">
        <v>1596</v>
      </c>
      <c r="C19" s="157">
        <v>1893.29</v>
      </c>
      <c r="D19" s="290">
        <v>2272.4</v>
      </c>
      <c r="E19" s="290">
        <v>1731</v>
      </c>
      <c r="F19" s="290">
        <v>541.4</v>
      </c>
      <c r="G19" s="179">
        <v>9.4</v>
      </c>
      <c r="H19" s="282"/>
      <c r="I19" s="304">
        <f t="shared" si="0"/>
        <v>0.9494949494949495</v>
      </c>
      <c r="L19" s="231"/>
      <c r="M19" s="231"/>
    </row>
    <row r="20" spans="1:14" ht="12.75" x14ac:dyDescent="0.2">
      <c r="A20" s="10" t="s">
        <v>90</v>
      </c>
      <c r="B20" s="158">
        <v>40</v>
      </c>
      <c r="C20" s="157">
        <v>55.33</v>
      </c>
      <c r="D20" s="290">
        <v>58.2</v>
      </c>
      <c r="E20" s="290">
        <v>50.1</v>
      </c>
      <c r="F20" s="290">
        <v>8.1</v>
      </c>
      <c r="G20" s="179" t="s">
        <v>19</v>
      </c>
      <c r="H20" s="282"/>
      <c r="I20" s="285"/>
      <c r="L20" s="231"/>
      <c r="M20" s="231"/>
    </row>
    <row r="21" spans="1:14" ht="12.75" x14ac:dyDescent="0.2">
      <c r="A21" s="15" t="s">
        <v>56</v>
      </c>
      <c r="B21" s="168">
        <v>33655</v>
      </c>
      <c r="C21" s="168">
        <v>38534</v>
      </c>
      <c r="D21" s="291">
        <v>53564.3</v>
      </c>
      <c r="E21" s="291">
        <v>40110.9</v>
      </c>
      <c r="F21" s="291">
        <v>13453.3</v>
      </c>
      <c r="G21" s="268">
        <v>9.9</v>
      </c>
      <c r="H21" s="34"/>
      <c r="I21" s="284"/>
      <c r="J21" s="285"/>
      <c r="M21" s="231"/>
      <c r="N21" s="231"/>
    </row>
    <row r="22" spans="1:14" x14ac:dyDescent="0.2">
      <c r="A22" s="31"/>
      <c r="B22" s="184"/>
      <c r="C22" s="184"/>
      <c r="D22" s="184"/>
      <c r="E22" s="184"/>
      <c r="F22" s="184"/>
      <c r="G22" s="184"/>
      <c r="I22" s="192"/>
      <c r="J22" s="235"/>
    </row>
    <row r="23" spans="1:14" x14ac:dyDescent="0.2">
      <c r="A23" s="33" t="s">
        <v>91</v>
      </c>
      <c r="B23" s="33"/>
      <c r="C23" s="33"/>
      <c r="D23" s="32"/>
      <c r="E23" s="32"/>
      <c r="F23" s="32"/>
      <c r="G23" s="27"/>
      <c r="I23" s="192"/>
    </row>
    <row r="24" spans="1:14" x14ac:dyDescent="0.2">
      <c r="A24" s="121" t="s">
        <v>92</v>
      </c>
      <c r="B24" s="33"/>
      <c r="C24" s="33"/>
      <c r="D24" s="32"/>
      <c r="E24" s="32"/>
      <c r="F24" s="32"/>
      <c r="G24" s="27"/>
      <c r="I24" s="192"/>
    </row>
    <row r="25" spans="1:14" ht="12.75" x14ac:dyDescent="0.2">
      <c r="A25" s="121" t="s">
        <v>93</v>
      </c>
      <c r="B25" s="33"/>
      <c r="C25" s="33"/>
      <c r="I25" s="192"/>
    </row>
    <row r="26" spans="1:14" x14ac:dyDescent="0.2">
      <c r="A26" s="19" t="s">
        <v>62</v>
      </c>
      <c r="B26" s="19"/>
      <c r="C26" s="19"/>
      <c r="D26" s="105"/>
      <c r="E26" s="105"/>
      <c r="F26" s="105"/>
      <c r="I26" s="192"/>
    </row>
    <row r="27" spans="1:14" x14ac:dyDescent="0.2">
      <c r="I27" s="192"/>
    </row>
  </sheetData>
  <mergeCells count="5">
    <mergeCell ref="D6:F6"/>
    <mergeCell ref="B5:B8"/>
    <mergeCell ref="C5:C8"/>
    <mergeCell ref="D5:G5"/>
    <mergeCell ref="G6:G8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R27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2.85546875" style="24" customWidth="1"/>
    <col min="2" max="13" width="11" style="24" customWidth="1"/>
    <col min="14" max="16384" width="9.140625" style="24"/>
  </cols>
  <sheetData>
    <row r="1" spans="1:18" x14ac:dyDescent="0.2">
      <c r="A1" s="1" t="s">
        <v>198</v>
      </c>
    </row>
    <row r="2" spans="1:18" ht="18" x14ac:dyDescent="0.25">
      <c r="A2" s="3" t="s">
        <v>94</v>
      </c>
    </row>
    <row r="3" spans="1:18" ht="15.75" x14ac:dyDescent="0.25">
      <c r="A3" s="5" t="s">
        <v>95</v>
      </c>
    </row>
    <row r="5" spans="1:18" s="9" customFormat="1" ht="16.5" customHeight="1" x14ac:dyDescent="0.2">
      <c r="A5" s="51"/>
      <c r="B5" s="335" t="s">
        <v>56</v>
      </c>
      <c r="C5" s="336"/>
      <c r="D5" s="337"/>
      <c r="E5" s="335" t="s">
        <v>96</v>
      </c>
      <c r="F5" s="336"/>
      <c r="G5" s="337"/>
      <c r="H5" s="335" t="s">
        <v>76</v>
      </c>
      <c r="I5" s="336"/>
      <c r="J5" s="337"/>
      <c r="K5" s="333" t="s">
        <v>77</v>
      </c>
      <c r="L5" s="334"/>
      <c r="M5" s="334"/>
      <c r="N5"/>
      <c r="O5" s="20"/>
      <c r="P5" s="20"/>
      <c r="Q5" s="20"/>
      <c r="R5" s="20"/>
    </row>
    <row r="6" spans="1:18" s="9" customFormat="1" ht="42.75" customHeight="1" x14ac:dyDescent="0.2">
      <c r="A6" s="52" t="s">
        <v>41</v>
      </c>
      <c r="B6" s="53" t="s">
        <v>97</v>
      </c>
      <c r="C6" s="53" t="s">
        <v>98</v>
      </c>
      <c r="D6" s="53" t="s">
        <v>99</v>
      </c>
      <c r="E6" s="53" t="s">
        <v>97</v>
      </c>
      <c r="F6" s="53" t="s">
        <v>98</v>
      </c>
      <c r="G6" s="53" t="s">
        <v>99</v>
      </c>
      <c r="H6" s="53" t="s">
        <v>97</v>
      </c>
      <c r="I6" s="53" t="s">
        <v>98</v>
      </c>
      <c r="J6" s="53" t="s">
        <v>99</v>
      </c>
      <c r="K6" s="53" t="s">
        <v>97</v>
      </c>
      <c r="L6" s="54" t="s">
        <v>98</v>
      </c>
      <c r="M6" s="54" t="s">
        <v>99</v>
      </c>
      <c r="N6"/>
      <c r="O6" s="20"/>
      <c r="P6" s="20"/>
      <c r="Q6" s="20"/>
      <c r="R6" s="20"/>
    </row>
    <row r="7" spans="1:18" s="47" customFormat="1" x14ac:dyDescent="0.2">
      <c r="A7" s="10" t="s">
        <v>44</v>
      </c>
      <c r="B7" s="189">
        <f>E7+H7+K7</f>
        <v>14219</v>
      </c>
      <c r="C7" s="189">
        <f>F7+I7+L7</f>
        <v>9893</v>
      </c>
      <c r="D7" s="189">
        <f>G7+J7+M7</f>
        <v>2681</v>
      </c>
      <c r="E7" s="288">
        <v>8180</v>
      </c>
      <c r="F7" s="288">
        <v>5953</v>
      </c>
      <c r="G7" s="288">
        <v>591</v>
      </c>
      <c r="H7" s="233">
        <v>2956</v>
      </c>
      <c r="I7" s="233">
        <v>1622</v>
      </c>
      <c r="J7" s="233">
        <v>922</v>
      </c>
      <c r="K7" s="189">
        <v>3083</v>
      </c>
      <c r="L7" s="233">
        <v>2318</v>
      </c>
      <c r="M7" s="260">
        <v>1168</v>
      </c>
      <c r="N7"/>
      <c r="O7" s="20"/>
      <c r="P7" s="20"/>
      <c r="Q7" s="20"/>
      <c r="R7" s="20"/>
    </row>
    <row r="8" spans="1:18" s="47" customFormat="1" x14ac:dyDescent="0.2">
      <c r="A8" s="10" t="s">
        <v>45</v>
      </c>
      <c r="B8" s="189">
        <f t="shared" ref="B8:C15" si="0">E8+H8+K8</f>
        <v>29801</v>
      </c>
      <c r="C8" s="189">
        <f t="shared" si="0"/>
        <v>21650</v>
      </c>
      <c r="D8" s="189">
        <f t="shared" ref="D8:D19" si="1">G8+J8+M8</f>
        <v>7728</v>
      </c>
      <c r="E8" s="288">
        <v>12258</v>
      </c>
      <c r="F8" s="288">
        <v>9177</v>
      </c>
      <c r="G8" s="288">
        <v>854</v>
      </c>
      <c r="H8" s="233">
        <v>4162</v>
      </c>
      <c r="I8" s="233">
        <v>2934</v>
      </c>
      <c r="J8" s="233">
        <v>1790</v>
      </c>
      <c r="K8" s="189">
        <v>13381</v>
      </c>
      <c r="L8" s="233">
        <v>9539</v>
      </c>
      <c r="M8" s="261">
        <v>5084</v>
      </c>
      <c r="N8"/>
      <c r="O8" s="20"/>
      <c r="P8" s="20"/>
      <c r="Q8" s="20"/>
      <c r="R8" s="20"/>
    </row>
    <row r="9" spans="1:18" s="47" customFormat="1" x14ac:dyDescent="0.2">
      <c r="A9" s="10" t="s">
        <v>46</v>
      </c>
      <c r="B9" s="189">
        <f t="shared" si="0"/>
        <v>2926</v>
      </c>
      <c r="C9" s="189">
        <f t="shared" si="0"/>
        <v>2115</v>
      </c>
      <c r="D9" s="189">
        <f t="shared" si="1"/>
        <v>556</v>
      </c>
      <c r="E9" s="288">
        <v>1314</v>
      </c>
      <c r="F9" s="288">
        <v>858</v>
      </c>
      <c r="G9" s="288">
        <v>56</v>
      </c>
      <c r="H9" s="233">
        <v>333</v>
      </c>
      <c r="I9" s="233">
        <v>220</v>
      </c>
      <c r="J9" s="233">
        <v>75</v>
      </c>
      <c r="K9" s="189">
        <v>1279</v>
      </c>
      <c r="L9" s="233">
        <v>1037</v>
      </c>
      <c r="M9" s="261">
        <v>425</v>
      </c>
      <c r="N9"/>
      <c r="O9" s="20"/>
      <c r="P9" s="20"/>
      <c r="Q9" s="20"/>
      <c r="R9" s="20"/>
    </row>
    <row r="10" spans="1:18" s="47" customFormat="1" x14ac:dyDescent="0.2">
      <c r="A10" s="10" t="s">
        <v>47</v>
      </c>
      <c r="B10" s="189">
        <f t="shared" si="0"/>
        <v>4008</v>
      </c>
      <c r="C10" s="189">
        <f t="shared" si="0"/>
        <v>3018</v>
      </c>
      <c r="D10" s="189">
        <f t="shared" si="1"/>
        <v>725</v>
      </c>
      <c r="E10" s="288">
        <v>2720</v>
      </c>
      <c r="F10" s="288">
        <v>1887</v>
      </c>
      <c r="G10" s="288">
        <v>270</v>
      </c>
      <c r="H10" s="233">
        <v>375</v>
      </c>
      <c r="I10" s="233">
        <v>263</v>
      </c>
      <c r="J10" s="233">
        <v>113</v>
      </c>
      <c r="K10" s="189">
        <v>913</v>
      </c>
      <c r="L10" s="233">
        <v>868</v>
      </c>
      <c r="M10" s="261">
        <v>342</v>
      </c>
      <c r="N10"/>
      <c r="O10" s="20"/>
      <c r="P10" s="20"/>
      <c r="Q10" s="20"/>
      <c r="R10" s="20"/>
    </row>
    <row r="11" spans="1:18" s="47" customFormat="1" x14ac:dyDescent="0.2">
      <c r="A11" s="10" t="s">
        <v>48</v>
      </c>
      <c r="B11" s="189">
        <f t="shared" si="0"/>
        <v>3181</v>
      </c>
      <c r="C11" s="189">
        <f t="shared" si="0"/>
        <v>2322</v>
      </c>
      <c r="D11" s="189">
        <f t="shared" si="1"/>
        <v>700</v>
      </c>
      <c r="E11" s="288">
        <v>1548</v>
      </c>
      <c r="F11" s="288">
        <v>1021</v>
      </c>
      <c r="G11" s="288">
        <v>111</v>
      </c>
      <c r="H11" s="233">
        <v>361</v>
      </c>
      <c r="I11" s="233">
        <v>263</v>
      </c>
      <c r="J11" s="233">
        <v>118</v>
      </c>
      <c r="K11" s="189">
        <v>1272</v>
      </c>
      <c r="L11" s="233">
        <v>1038</v>
      </c>
      <c r="M11" s="261">
        <v>471</v>
      </c>
      <c r="N11"/>
      <c r="O11" s="27"/>
      <c r="P11" s="27"/>
      <c r="Q11" s="27"/>
      <c r="R11" s="27"/>
    </row>
    <row r="12" spans="1:18" s="47" customFormat="1" x14ac:dyDescent="0.2">
      <c r="A12" s="10" t="s">
        <v>49</v>
      </c>
      <c r="B12" s="189">
        <f t="shared" si="0"/>
        <v>6362</v>
      </c>
      <c r="C12" s="189">
        <f t="shared" si="0"/>
        <v>4046</v>
      </c>
      <c r="D12" s="189">
        <f t="shared" si="1"/>
        <v>1037</v>
      </c>
      <c r="E12" s="288">
        <v>4064</v>
      </c>
      <c r="F12" s="288">
        <v>2342</v>
      </c>
      <c r="G12" s="288">
        <v>199</v>
      </c>
      <c r="H12" s="233">
        <v>337</v>
      </c>
      <c r="I12" s="233">
        <v>215</v>
      </c>
      <c r="J12" s="233">
        <v>102</v>
      </c>
      <c r="K12" s="189">
        <v>1961</v>
      </c>
      <c r="L12" s="233">
        <v>1489</v>
      </c>
      <c r="M12" s="261">
        <v>736</v>
      </c>
      <c r="N12"/>
      <c r="O12" s="27"/>
      <c r="P12" s="27"/>
      <c r="Q12" s="27"/>
      <c r="R12" s="27"/>
    </row>
    <row r="13" spans="1:18" s="47" customFormat="1" x14ac:dyDescent="0.2">
      <c r="A13" s="10" t="s">
        <v>50</v>
      </c>
      <c r="B13" s="189">
        <f t="shared" si="0"/>
        <v>13005</v>
      </c>
      <c r="C13" s="189">
        <f t="shared" si="0"/>
        <v>8710</v>
      </c>
      <c r="D13" s="189">
        <f t="shared" si="1"/>
        <v>3650</v>
      </c>
      <c r="E13" s="288">
        <v>4246</v>
      </c>
      <c r="F13" s="288">
        <v>2559</v>
      </c>
      <c r="G13" s="288">
        <v>251</v>
      </c>
      <c r="H13" s="233">
        <v>2032</v>
      </c>
      <c r="I13" s="233">
        <v>1086</v>
      </c>
      <c r="J13" s="233">
        <v>775</v>
      </c>
      <c r="K13" s="189">
        <v>6727</v>
      </c>
      <c r="L13" s="233">
        <v>5065</v>
      </c>
      <c r="M13" s="261">
        <v>2624</v>
      </c>
      <c r="N13"/>
      <c r="O13" s="27"/>
      <c r="P13" s="27"/>
      <c r="Q13" s="27"/>
      <c r="R13" s="27"/>
    </row>
    <row r="14" spans="1:18" s="47" customFormat="1" x14ac:dyDescent="0.2">
      <c r="A14" s="10" t="s">
        <v>51</v>
      </c>
      <c r="B14" s="189">
        <f t="shared" si="0"/>
        <v>2881</v>
      </c>
      <c r="C14" s="189">
        <f t="shared" si="0"/>
        <v>1873</v>
      </c>
      <c r="D14" s="189">
        <f t="shared" si="1"/>
        <v>386</v>
      </c>
      <c r="E14" s="288">
        <v>1905</v>
      </c>
      <c r="F14" s="288">
        <v>1055</v>
      </c>
      <c r="G14" s="288">
        <v>74</v>
      </c>
      <c r="H14" s="233">
        <v>215</v>
      </c>
      <c r="I14" s="233">
        <v>163</v>
      </c>
      <c r="J14" s="233">
        <v>73</v>
      </c>
      <c r="K14" s="189">
        <v>761</v>
      </c>
      <c r="L14" s="233">
        <v>655</v>
      </c>
      <c r="M14" s="261">
        <v>239</v>
      </c>
      <c r="N14"/>
      <c r="O14" s="20"/>
      <c r="P14" s="20"/>
      <c r="Q14" s="20"/>
      <c r="R14" s="20"/>
    </row>
    <row r="15" spans="1:18" s="47" customFormat="1" x14ac:dyDescent="0.2">
      <c r="A15" s="10" t="s">
        <v>52</v>
      </c>
      <c r="B15" s="189">
        <f t="shared" si="0"/>
        <v>14455</v>
      </c>
      <c r="C15" s="189">
        <f t="shared" si="0"/>
        <v>10746</v>
      </c>
      <c r="D15" s="189">
        <f t="shared" si="1"/>
        <v>4241</v>
      </c>
      <c r="E15" s="288">
        <v>4708</v>
      </c>
      <c r="F15" s="288">
        <v>3372</v>
      </c>
      <c r="G15" s="288">
        <v>465</v>
      </c>
      <c r="H15" s="233">
        <v>2417</v>
      </c>
      <c r="I15" s="233">
        <v>1677</v>
      </c>
      <c r="J15" s="233">
        <v>1077</v>
      </c>
      <c r="K15" s="189">
        <v>7330</v>
      </c>
      <c r="L15" s="233">
        <v>5697</v>
      </c>
      <c r="M15" s="261">
        <v>2699</v>
      </c>
      <c r="N15"/>
      <c r="O15" s="20"/>
      <c r="P15" s="20"/>
      <c r="Q15" s="20"/>
      <c r="R15" s="20"/>
    </row>
    <row r="16" spans="1:18" s="47" customFormat="1" x14ac:dyDescent="0.2">
      <c r="A16" s="10" t="s">
        <v>53</v>
      </c>
      <c r="B16" s="189">
        <f t="shared" ref="B16:B19" si="2">E16+H16+K16</f>
        <v>2421</v>
      </c>
      <c r="C16" s="189">
        <f t="shared" ref="C16:C17" si="3">F16+I16+L16</f>
        <v>1633</v>
      </c>
      <c r="D16" s="189">
        <f t="shared" si="1"/>
        <v>504</v>
      </c>
      <c r="E16" s="288">
        <v>965</v>
      </c>
      <c r="F16" s="288">
        <v>551</v>
      </c>
      <c r="G16" s="288">
        <v>40</v>
      </c>
      <c r="H16" s="233">
        <v>348</v>
      </c>
      <c r="I16" s="233">
        <v>229</v>
      </c>
      <c r="J16" s="233">
        <v>103</v>
      </c>
      <c r="K16" s="189">
        <v>1108</v>
      </c>
      <c r="L16" s="233">
        <v>853</v>
      </c>
      <c r="M16" s="261">
        <v>361</v>
      </c>
      <c r="N16" s="107"/>
      <c r="O16" s="20"/>
      <c r="P16" s="20"/>
      <c r="Q16" s="20"/>
      <c r="R16" s="20"/>
    </row>
    <row r="17" spans="1:18" customFormat="1" x14ac:dyDescent="0.2">
      <c r="A17" s="10" t="s">
        <v>54</v>
      </c>
      <c r="B17" s="189">
        <f t="shared" si="2"/>
        <v>4848</v>
      </c>
      <c r="C17" s="189">
        <f t="shared" si="3"/>
        <v>3408</v>
      </c>
      <c r="D17" s="189">
        <f t="shared" si="1"/>
        <v>1594</v>
      </c>
      <c r="E17" s="288">
        <v>703</v>
      </c>
      <c r="F17" s="288">
        <v>445</v>
      </c>
      <c r="G17" s="288">
        <v>49</v>
      </c>
      <c r="H17" s="233">
        <v>728</v>
      </c>
      <c r="I17" s="233">
        <v>457</v>
      </c>
      <c r="J17" s="233">
        <v>298</v>
      </c>
      <c r="K17" s="189">
        <v>3417</v>
      </c>
      <c r="L17" s="233">
        <v>2506</v>
      </c>
      <c r="M17" s="261">
        <v>1247</v>
      </c>
      <c r="O17" s="20"/>
      <c r="P17" s="20"/>
      <c r="Q17" s="20"/>
      <c r="R17" s="20"/>
    </row>
    <row r="18" spans="1:18" customFormat="1" x14ac:dyDescent="0.2">
      <c r="A18" s="10" t="s">
        <v>90</v>
      </c>
      <c r="B18" s="257" t="s">
        <v>19</v>
      </c>
      <c r="C18" s="257" t="s">
        <v>19</v>
      </c>
      <c r="D18" s="257" t="s">
        <v>19</v>
      </c>
      <c r="E18" s="257"/>
      <c r="F18" s="257"/>
      <c r="G18" s="257"/>
      <c r="H18" s="233">
        <v>24</v>
      </c>
      <c r="I18" s="256" t="s">
        <v>19</v>
      </c>
      <c r="J18" s="256"/>
      <c r="K18" s="189">
        <v>58</v>
      </c>
      <c r="L18" s="256">
        <v>52</v>
      </c>
      <c r="M18" s="263">
        <v>30</v>
      </c>
      <c r="O18" s="20"/>
      <c r="P18" s="20"/>
      <c r="Q18" s="20"/>
      <c r="R18" s="20"/>
    </row>
    <row r="19" spans="1:18" s="26" customFormat="1" x14ac:dyDescent="0.2">
      <c r="A19" s="48" t="s">
        <v>56</v>
      </c>
      <c r="B19" s="289">
        <f t="shared" si="2"/>
        <v>96779</v>
      </c>
      <c r="C19" s="289">
        <f>F19+I19+L19</f>
        <v>68602</v>
      </c>
      <c r="D19" s="289">
        <f t="shared" si="1"/>
        <v>23780</v>
      </c>
      <c r="E19" s="190">
        <v>41201</v>
      </c>
      <c r="F19" s="190">
        <v>28356</v>
      </c>
      <c r="G19" s="190">
        <v>2908</v>
      </c>
      <c r="H19" s="190">
        <v>14288</v>
      </c>
      <c r="I19" s="190">
        <v>9129</v>
      </c>
      <c r="J19" s="190">
        <v>5446</v>
      </c>
      <c r="K19" s="190">
        <v>41290</v>
      </c>
      <c r="L19" s="190">
        <v>31117</v>
      </c>
      <c r="M19" s="262">
        <v>15426</v>
      </c>
      <c r="N19"/>
      <c r="O19" s="20"/>
      <c r="P19" s="20"/>
      <c r="Q19" s="20"/>
      <c r="R19" s="20"/>
    </row>
    <row r="20" spans="1:18" s="26" customFormat="1" x14ac:dyDescent="0.2">
      <c r="A20" s="48"/>
      <c r="B20" s="25"/>
      <c r="C20" s="25"/>
      <c r="D20" s="25"/>
      <c r="E20" s="50"/>
      <c r="F20" s="25"/>
      <c r="G20" s="25"/>
      <c r="H20" s="107"/>
      <c r="I20" s="107"/>
      <c r="J20"/>
      <c r="K20" s="107"/>
      <c r="L20" s="107"/>
      <c r="M20" s="107"/>
      <c r="N20"/>
      <c r="O20" s="2"/>
      <c r="P20" s="2"/>
      <c r="Q20" s="2"/>
      <c r="R20" s="20"/>
    </row>
    <row r="21" spans="1:18" s="26" customFormat="1" x14ac:dyDescent="0.2">
      <c r="A21" s="117" t="s">
        <v>100</v>
      </c>
      <c r="B21" s="50"/>
      <c r="C21" s="50"/>
      <c r="D21" s="50"/>
      <c r="E21" s="50"/>
      <c r="F21" s="50"/>
      <c r="G21" s="50"/>
      <c r="H21" s="50"/>
      <c r="I21" s="236"/>
      <c r="J21" s="237"/>
      <c r="K21" s="237"/>
      <c r="L21" s="237"/>
      <c r="M21" s="50"/>
      <c r="O21" s="20"/>
      <c r="P21" s="20"/>
      <c r="Q21" s="20"/>
      <c r="R21" s="20"/>
    </row>
    <row r="22" spans="1:18" customFormat="1" x14ac:dyDescent="0.2">
      <c r="A22" s="19" t="s">
        <v>62</v>
      </c>
      <c r="B22" s="24"/>
      <c r="C22" s="24"/>
      <c r="D22" s="24"/>
      <c r="E22" s="24"/>
      <c r="F22" s="24"/>
      <c r="G22" s="24"/>
      <c r="H22" s="24"/>
      <c r="I22" s="238"/>
      <c r="J22" s="24"/>
      <c r="K22" s="24"/>
      <c r="L22" s="57"/>
      <c r="M22" s="24"/>
      <c r="O22" s="20"/>
      <c r="P22" s="20"/>
      <c r="Q22" s="20"/>
      <c r="R22" s="20"/>
    </row>
    <row r="23" spans="1:18" customFormat="1" x14ac:dyDescent="0.2">
      <c r="A23" s="1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O23" s="20"/>
      <c r="P23" s="20"/>
      <c r="Q23" s="20"/>
      <c r="R23" s="20"/>
    </row>
    <row r="24" spans="1:18" x14ac:dyDescent="0.2">
      <c r="K24" s="57"/>
      <c r="L24" s="57"/>
      <c r="O24" s="20"/>
      <c r="P24" s="20"/>
      <c r="Q24" s="20"/>
      <c r="R24" s="20"/>
    </row>
    <row r="25" spans="1:18" x14ac:dyDescent="0.2">
      <c r="K25" s="57"/>
      <c r="L25" s="57"/>
      <c r="O25" s="20"/>
      <c r="P25" s="20"/>
      <c r="Q25" s="20"/>
      <c r="R25" s="20"/>
    </row>
    <row r="26" spans="1:18" x14ac:dyDescent="0.2">
      <c r="K26" s="57"/>
      <c r="L26" s="57"/>
    </row>
    <row r="27" spans="1:18" x14ac:dyDescent="0.2">
      <c r="K27" s="57"/>
      <c r="L27" s="57"/>
    </row>
  </sheetData>
  <sortState xmlns:xlrd2="http://schemas.microsoft.com/office/spreadsheetml/2017/richdata2" ref="A7:J14">
    <sortCondition ref="A7:A14"/>
  </sortState>
  <mergeCells count="4">
    <mergeCell ref="K5:M5"/>
    <mergeCell ref="B5:D5"/>
    <mergeCell ref="H5:J5"/>
    <mergeCell ref="E5:G5"/>
  </mergeCells>
  <pageMargins left="0.51181102362204722" right="0.51181102362204722" top="0.51181102362204722" bottom="0.51181102362204722" header="0.51181102362204722" footer="0.51181102362204722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L22"/>
  <sheetViews>
    <sheetView showGridLines="0" zoomScaleNormal="100" workbookViewId="0">
      <selection activeCell="E19" sqref="E19"/>
    </sheetView>
  </sheetViews>
  <sheetFormatPr baseColWidth="10" defaultColWidth="11.42578125" defaultRowHeight="12.75" x14ac:dyDescent="0.2"/>
  <cols>
    <col min="1" max="1" width="16.5703125" customWidth="1"/>
    <col min="2" max="11" width="11.7109375" customWidth="1"/>
  </cols>
  <sheetData>
    <row r="1" spans="1:12" x14ac:dyDescent="0.2">
      <c r="A1" s="1" t="s">
        <v>198</v>
      </c>
    </row>
    <row r="2" spans="1:12" ht="18" x14ac:dyDescent="0.25">
      <c r="A2" s="3" t="s">
        <v>101</v>
      </c>
    </row>
    <row r="3" spans="1:12" ht="15.75" x14ac:dyDescent="0.25">
      <c r="A3" s="5" t="s">
        <v>102</v>
      </c>
    </row>
    <row r="5" spans="1:12" ht="32.25" customHeight="1" x14ac:dyDescent="0.2">
      <c r="A5" s="51"/>
      <c r="B5" s="335" t="s">
        <v>56</v>
      </c>
      <c r="C5" s="336"/>
      <c r="D5" s="336"/>
      <c r="E5" s="337"/>
      <c r="F5" s="335" t="s">
        <v>96</v>
      </c>
      <c r="G5" s="337"/>
      <c r="H5" s="335" t="s">
        <v>76</v>
      </c>
      <c r="I5" s="337"/>
      <c r="J5" s="333" t="s">
        <v>77</v>
      </c>
      <c r="K5" s="334"/>
    </row>
    <row r="6" spans="1:12" ht="72.599999999999994" customHeight="1" x14ac:dyDescent="0.2">
      <c r="A6" s="52" t="s">
        <v>103</v>
      </c>
      <c r="B6" s="53" t="s">
        <v>104</v>
      </c>
      <c r="C6" s="53" t="s">
        <v>105</v>
      </c>
      <c r="D6" s="54" t="s">
        <v>106</v>
      </c>
      <c r="E6" s="53" t="s">
        <v>107</v>
      </c>
      <c r="F6" s="53" t="s">
        <v>104</v>
      </c>
      <c r="G6" s="54" t="s">
        <v>106</v>
      </c>
      <c r="H6" s="53" t="s">
        <v>104</v>
      </c>
      <c r="I6" s="54" t="s">
        <v>106</v>
      </c>
      <c r="J6" s="53" t="s">
        <v>104</v>
      </c>
      <c r="K6" s="54" t="s">
        <v>106</v>
      </c>
    </row>
    <row r="7" spans="1:12" x14ac:dyDescent="0.2">
      <c r="A7" s="10" t="s">
        <v>44</v>
      </c>
      <c r="B7" s="189">
        <f>F7+H7+J7</f>
        <v>4916</v>
      </c>
      <c r="C7" s="189">
        <f>B7/'A.13.5'!B7*100</f>
        <v>34.573458049089247</v>
      </c>
      <c r="D7" s="189">
        <f>G7+I7+K7</f>
        <v>3185</v>
      </c>
      <c r="E7" s="189">
        <f>D7/'A.13.5'!C7*100</f>
        <v>32.19448094612352</v>
      </c>
      <c r="F7" s="288">
        <v>1695</v>
      </c>
      <c r="G7" s="292">
        <v>1230</v>
      </c>
      <c r="H7" s="189">
        <v>1378</v>
      </c>
      <c r="I7" s="261">
        <v>690</v>
      </c>
      <c r="J7" s="189">
        <v>1843</v>
      </c>
      <c r="K7" s="261">
        <v>1265</v>
      </c>
      <c r="L7" s="138">
        <v>7</v>
      </c>
    </row>
    <row r="8" spans="1:12" x14ac:dyDescent="0.2">
      <c r="A8" s="10" t="s">
        <v>45</v>
      </c>
      <c r="B8" s="189">
        <f t="shared" ref="B8:B17" si="0">F8+H8+J8</f>
        <v>13365</v>
      </c>
      <c r="C8" s="189">
        <f>B8/'A.13.5'!B8*100</f>
        <v>44.847488339317472</v>
      </c>
      <c r="D8" s="189">
        <f>G8+I8+K8</f>
        <v>9084</v>
      </c>
      <c r="E8" s="189">
        <f>D8/'A.13.5'!C8*100</f>
        <v>41.958429561200923</v>
      </c>
      <c r="F8" s="288">
        <v>3202</v>
      </c>
      <c r="G8" s="292">
        <v>2401</v>
      </c>
      <c r="H8" s="189">
        <v>2227</v>
      </c>
      <c r="I8" s="261">
        <v>1462</v>
      </c>
      <c r="J8" s="189">
        <v>7936</v>
      </c>
      <c r="K8" s="261">
        <v>5221</v>
      </c>
      <c r="L8" s="138">
        <v>204</v>
      </c>
    </row>
    <row r="9" spans="1:12" x14ac:dyDescent="0.2">
      <c r="A9" s="10" t="s">
        <v>46</v>
      </c>
      <c r="B9" s="189">
        <f t="shared" si="0"/>
        <v>1117</v>
      </c>
      <c r="C9" s="189">
        <f>B9/'A.13.5'!B9*100</f>
        <v>38.174982911825019</v>
      </c>
      <c r="D9" s="189">
        <f t="shared" ref="D9:D17" si="1">G9+I9+K9</f>
        <v>842</v>
      </c>
      <c r="E9" s="189">
        <f>D9/'A.13.5'!C9*100</f>
        <v>39.810874704491731</v>
      </c>
      <c r="F9" s="288">
        <v>186</v>
      </c>
      <c r="G9" s="292">
        <v>135</v>
      </c>
      <c r="H9" s="189">
        <v>190</v>
      </c>
      <c r="I9" s="261">
        <v>131</v>
      </c>
      <c r="J9" s="189">
        <v>741</v>
      </c>
      <c r="K9" s="261">
        <v>576</v>
      </c>
      <c r="L9" s="138">
        <v>1918</v>
      </c>
    </row>
    <row r="10" spans="1:12" x14ac:dyDescent="0.2">
      <c r="A10" s="10" t="s">
        <v>47</v>
      </c>
      <c r="B10" s="189">
        <f t="shared" si="0"/>
        <v>1346</v>
      </c>
      <c r="C10" s="189">
        <f>B10/'A.13.5'!B10*100</f>
        <v>33.582834331337324</v>
      </c>
      <c r="D10" s="189">
        <f t="shared" si="1"/>
        <v>1037</v>
      </c>
      <c r="E10" s="189">
        <f>D10/'A.13.5'!C10*100</f>
        <v>34.36050364479788</v>
      </c>
      <c r="F10" s="288">
        <v>633</v>
      </c>
      <c r="G10" s="292">
        <v>419</v>
      </c>
      <c r="H10" s="189">
        <v>219</v>
      </c>
      <c r="I10" s="261">
        <v>142</v>
      </c>
      <c r="J10" s="189">
        <v>494</v>
      </c>
      <c r="K10" s="261">
        <v>476</v>
      </c>
      <c r="L10" s="138">
        <v>17</v>
      </c>
    </row>
    <row r="11" spans="1:12" x14ac:dyDescent="0.2">
      <c r="A11" s="10" t="s">
        <v>48</v>
      </c>
      <c r="B11" s="189">
        <f t="shared" si="0"/>
        <v>1158</v>
      </c>
      <c r="C11" s="189">
        <f>B11/'A.13.5'!B11*100</f>
        <v>36.403646651996233</v>
      </c>
      <c r="D11" s="189">
        <f t="shared" si="1"/>
        <v>828</v>
      </c>
      <c r="E11" s="189">
        <f>D11/'A.13.5'!C11*100</f>
        <v>35.65891472868217</v>
      </c>
      <c r="F11" s="288">
        <v>278</v>
      </c>
      <c r="G11" s="292">
        <v>176</v>
      </c>
      <c r="H11" s="189">
        <v>200</v>
      </c>
      <c r="I11" s="261">
        <v>138</v>
      </c>
      <c r="J11" s="189">
        <v>680</v>
      </c>
      <c r="K11" s="261">
        <v>514</v>
      </c>
      <c r="L11" s="138">
        <v>38</v>
      </c>
    </row>
    <row r="12" spans="1:12" x14ac:dyDescent="0.2">
      <c r="A12" s="10" t="s">
        <v>49</v>
      </c>
      <c r="B12" s="189">
        <f t="shared" si="0"/>
        <v>1981</v>
      </c>
      <c r="C12" s="189">
        <f>B12/'A.13.5'!B12*100</f>
        <v>31.138006916064132</v>
      </c>
      <c r="D12" s="189">
        <f t="shared" si="1"/>
        <v>1242</v>
      </c>
      <c r="E12" s="189">
        <f>D12/'A.13.5'!C12*100</f>
        <v>30.696984676223433</v>
      </c>
      <c r="F12" s="288">
        <v>726</v>
      </c>
      <c r="G12" s="292">
        <v>349</v>
      </c>
      <c r="H12" s="189">
        <v>179</v>
      </c>
      <c r="I12" s="261">
        <v>105</v>
      </c>
      <c r="J12" s="189">
        <v>1076</v>
      </c>
      <c r="K12" s="261">
        <v>788</v>
      </c>
      <c r="L12" s="138">
        <v>17</v>
      </c>
    </row>
    <row r="13" spans="1:12" x14ac:dyDescent="0.2">
      <c r="A13" s="10" t="s">
        <v>50</v>
      </c>
      <c r="B13" s="189">
        <f t="shared" si="0"/>
        <v>5569</v>
      </c>
      <c r="C13" s="189">
        <f>B13/'A.13.5'!B13*100</f>
        <v>42.821991541714723</v>
      </c>
      <c r="D13" s="189">
        <f t="shared" si="1"/>
        <v>3552</v>
      </c>
      <c r="E13" s="189">
        <f>D13/'A.13.5'!C13*100</f>
        <v>40.780711825487948</v>
      </c>
      <c r="F13" s="288">
        <v>821</v>
      </c>
      <c r="G13" s="292">
        <v>508</v>
      </c>
      <c r="H13" s="189">
        <v>969</v>
      </c>
      <c r="I13" s="261">
        <v>491</v>
      </c>
      <c r="J13" s="189">
        <v>3779</v>
      </c>
      <c r="K13" s="261">
        <v>2553</v>
      </c>
      <c r="L13" s="138">
        <v>22</v>
      </c>
    </row>
    <row r="14" spans="1:12" x14ac:dyDescent="0.2">
      <c r="A14" s="10" t="s">
        <v>51</v>
      </c>
      <c r="B14" s="189">
        <f t="shared" si="0"/>
        <v>904</v>
      </c>
      <c r="C14" s="189">
        <f>B14/'A.13.5'!B14*100</f>
        <v>31.377993752169388</v>
      </c>
      <c r="D14" s="189">
        <f t="shared" si="1"/>
        <v>646</v>
      </c>
      <c r="E14" s="189">
        <f>D14/'A.13.5'!C14*100</f>
        <v>34.490122797650827</v>
      </c>
      <c r="F14" s="288">
        <v>355</v>
      </c>
      <c r="G14" s="292">
        <v>200</v>
      </c>
      <c r="H14" s="189">
        <v>121</v>
      </c>
      <c r="I14" s="261">
        <v>82</v>
      </c>
      <c r="J14" s="189">
        <v>428</v>
      </c>
      <c r="K14" s="261">
        <v>364</v>
      </c>
      <c r="L14" s="138">
        <v>61</v>
      </c>
    </row>
    <row r="15" spans="1:12" x14ac:dyDescent="0.2">
      <c r="A15" s="10" t="s">
        <v>52</v>
      </c>
      <c r="B15" s="189">
        <f t="shared" si="0"/>
        <v>5718</v>
      </c>
      <c r="C15" s="189">
        <f>B15/'A.13.5'!B15*100</f>
        <v>39.557246627464544</v>
      </c>
      <c r="D15" s="189">
        <f t="shared" si="1"/>
        <v>3959</v>
      </c>
      <c r="E15" s="189">
        <f>D15/'A.13.5'!C15*100</f>
        <v>36.841615484831564</v>
      </c>
      <c r="F15" s="288">
        <v>963</v>
      </c>
      <c r="G15" s="292">
        <v>660</v>
      </c>
      <c r="H15" s="189">
        <v>1033</v>
      </c>
      <c r="I15" s="261">
        <v>649</v>
      </c>
      <c r="J15" s="189">
        <v>3722</v>
      </c>
      <c r="K15" s="261">
        <v>2650</v>
      </c>
      <c r="L15" s="138">
        <v>7</v>
      </c>
    </row>
    <row r="16" spans="1:12" x14ac:dyDescent="0.2">
      <c r="A16" s="10" t="s">
        <v>53</v>
      </c>
      <c r="B16" s="189">
        <f t="shared" si="0"/>
        <v>977</v>
      </c>
      <c r="C16" s="189">
        <f>B16/'A.13.5'!B16*100</f>
        <v>40.355225113589427</v>
      </c>
      <c r="D16" s="189">
        <f t="shared" si="1"/>
        <v>665</v>
      </c>
      <c r="E16" s="189">
        <f>D16/'A.13.5'!C16*100</f>
        <v>40.722596448254741</v>
      </c>
      <c r="F16" s="288">
        <v>211</v>
      </c>
      <c r="G16" s="292">
        <v>150</v>
      </c>
      <c r="H16" s="189">
        <v>209</v>
      </c>
      <c r="I16" s="261">
        <v>126</v>
      </c>
      <c r="J16" s="189">
        <v>557</v>
      </c>
      <c r="K16" s="261">
        <v>389</v>
      </c>
      <c r="L16" s="138">
        <v>205</v>
      </c>
    </row>
    <row r="17" spans="1:12" x14ac:dyDescent="0.2">
      <c r="A17" s="10" t="s">
        <v>54</v>
      </c>
      <c r="B17" s="189">
        <f t="shared" si="0"/>
        <v>2470</v>
      </c>
      <c r="C17" s="189">
        <f>B17/'A.13.5'!B17*100</f>
        <v>50.948844884488452</v>
      </c>
      <c r="D17" s="189">
        <f t="shared" si="1"/>
        <v>1686</v>
      </c>
      <c r="E17" s="189">
        <f>D17/'A.13.5'!C17*100</f>
        <v>49.471830985915496</v>
      </c>
      <c r="F17" s="288">
        <v>156</v>
      </c>
      <c r="G17" s="292">
        <v>111</v>
      </c>
      <c r="H17" s="189">
        <v>358</v>
      </c>
      <c r="I17" s="261">
        <v>216</v>
      </c>
      <c r="J17" s="189">
        <v>1956</v>
      </c>
      <c r="K17" s="261">
        <v>1359</v>
      </c>
      <c r="L17" s="138">
        <v>774</v>
      </c>
    </row>
    <row r="18" spans="1:12" x14ac:dyDescent="0.2">
      <c r="A18" s="10" t="s">
        <v>90</v>
      </c>
      <c r="B18" s="257" t="s">
        <v>19</v>
      </c>
      <c r="C18" s="257" t="s">
        <v>19</v>
      </c>
      <c r="D18" s="257" t="s">
        <v>19</v>
      </c>
      <c r="E18" s="257" t="s">
        <v>19</v>
      </c>
      <c r="F18" s="257" t="s">
        <v>19</v>
      </c>
      <c r="G18" s="257" t="s">
        <v>19</v>
      </c>
      <c r="H18" s="189">
        <v>11</v>
      </c>
      <c r="I18" s="263" t="s">
        <v>19</v>
      </c>
      <c r="J18" s="189">
        <v>27</v>
      </c>
      <c r="K18" s="261">
        <v>27</v>
      </c>
      <c r="L18" s="138">
        <v>17</v>
      </c>
    </row>
    <row r="19" spans="1:12" x14ac:dyDescent="0.2">
      <c r="A19" s="48" t="s">
        <v>56</v>
      </c>
      <c r="B19" s="289">
        <f>SUM(B7:B18)</f>
        <v>39521</v>
      </c>
      <c r="C19" s="286">
        <f>B19/'A.13.5'!B19*100</f>
        <v>40.836338461856393</v>
      </c>
      <c r="D19" s="289">
        <f>SUM(D7:D18)</f>
        <v>26726</v>
      </c>
      <c r="E19" s="303">
        <f>D19/'A.13.5'!C19*100</f>
        <v>38.958047870324478</v>
      </c>
      <c r="F19" s="190">
        <v>8950</v>
      </c>
      <c r="G19" s="190">
        <v>6157</v>
      </c>
      <c r="H19" s="160">
        <v>7093</v>
      </c>
      <c r="I19" s="160">
        <v>4232</v>
      </c>
      <c r="J19" s="160">
        <v>23239</v>
      </c>
      <c r="K19" s="177">
        <v>16182</v>
      </c>
    </row>
    <row r="20" spans="1:12" x14ac:dyDescent="0.2">
      <c r="A20" s="48"/>
      <c r="B20" s="25"/>
      <c r="C20" s="119"/>
      <c r="D20" s="25"/>
      <c r="E20" s="119"/>
      <c r="F20" s="25"/>
      <c r="G20" s="25"/>
      <c r="H20" s="25"/>
      <c r="I20" s="25"/>
      <c r="J20" s="25"/>
      <c r="K20" s="25"/>
    </row>
    <row r="21" spans="1:12" x14ac:dyDescent="0.2">
      <c r="A21" s="117" t="s">
        <v>100</v>
      </c>
      <c r="B21" s="25"/>
      <c r="C21" s="119"/>
      <c r="D21" s="25"/>
      <c r="E21" s="119"/>
      <c r="F21" s="25"/>
      <c r="G21" s="25"/>
      <c r="H21" s="25"/>
      <c r="I21" s="25"/>
      <c r="J21" s="25"/>
      <c r="K21" s="25"/>
    </row>
    <row r="22" spans="1:12" x14ac:dyDescent="0.2">
      <c r="A22" s="19" t="s">
        <v>62</v>
      </c>
      <c r="B22" s="24"/>
      <c r="C22" s="24"/>
      <c r="D22" s="24"/>
      <c r="E22" s="24"/>
      <c r="F22" s="24"/>
      <c r="G22" s="24"/>
      <c r="H22" s="24"/>
      <c r="I22" s="236"/>
      <c r="J22" s="24"/>
      <c r="K22" s="24"/>
    </row>
  </sheetData>
  <mergeCells count="4">
    <mergeCell ref="F5:G5"/>
    <mergeCell ref="H5:I5"/>
    <mergeCell ref="J5:K5"/>
    <mergeCell ref="B5:E5"/>
  </mergeCells>
  <pageMargins left="0.7" right="0.7" top="0.75" bottom="0.75" header="0.3" footer="0.3"/>
  <pageSetup paperSize="9" orientation="landscape" verticalDpi="1200" r:id="rId1"/>
  <ignoredErrors>
    <ignoredError sqref="C1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L22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6.5703125" customWidth="1"/>
    <col min="2" max="11" width="11.7109375" customWidth="1"/>
  </cols>
  <sheetData>
    <row r="1" spans="1:12" x14ac:dyDescent="0.2">
      <c r="A1" s="1" t="s">
        <v>198</v>
      </c>
    </row>
    <row r="2" spans="1:12" ht="18" x14ac:dyDescent="0.25">
      <c r="A2" s="3" t="s">
        <v>108</v>
      </c>
    </row>
    <row r="3" spans="1:12" ht="15.75" x14ac:dyDescent="0.25">
      <c r="A3" s="5" t="s">
        <v>109</v>
      </c>
    </row>
    <row r="5" spans="1:12" ht="32.25" customHeight="1" x14ac:dyDescent="0.2">
      <c r="A5" s="51"/>
      <c r="B5" s="335" t="s">
        <v>56</v>
      </c>
      <c r="C5" s="336"/>
      <c r="D5" s="336"/>
      <c r="E5" s="337"/>
      <c r="F5" s="335" t="s">
        <v>96</v>
      </c>
      <c r="G5" s="337"/>
      <c r="H5" s="335" t="s">
        <v>76</v>
      </c>
      <c r="I5" s="337"/>
      <c r="J5" s="333" t="s">
        <v>77</v>
      </c>
      <c r="K5" s="334"/>
    </row>
    <row r="6" spans="1:12" ht="64.5" customHeight="1" x14ac:dyDescent="0.2">
      <c r="A6" s="52" t="s">
        <v>103</v>
      </c>
      <c r="B6" s="53" t="s">
        <v>110</v>
      </c>
      <c r="C6" s="53" t="s">
        <v>111</v>
      </c>
      <c r="D6" s="54" t="s">
        <v>112</v>
      </c>
      <c r="E6" s="53" t="s">
        <v>113</v>
      </c>
      <c r="F6" s="53" t="s">
        <v>110</v>
      </c>
      <c r="G6" s="54" t="s">
        <v>112</v>
      </c>
      <c r="H6" s="53" t="s">
        <v>110</v>
      </c>
      <c r="I6" s="54" t="s">
        <v>112</v>
      </c>
      <c r="J6" s="53" t="s">
        <v>110</v>
      </c>
      <c r="K6" s="54" t="s">
        <v>112</v>
      </c>
    </row>
    <row r="7" spans="1:12" x14ac:dyDescent="0.2">
      <c r="A7" s="10" t="s">
        <v>44</v>
      </c>
      <c r="B7" s="189">
        <f>F7+H7+J7</f>
        <v>9303</v>
      </c>
      <c r="C7" s="189">
        <f>B7/'A.13.5'!B7*100</f>
        <v>65.42654195091076</v>
      </c>
      <c r="D7" s="189">
        <f>G7+I7+K7</f>
        <v>6708</v>
      </c>
      <c r="E7" s="189">
        <f>D7/'A.13.5'!C7*100</f>
        <v>67.805519053876466</v>
      </c>
      <c r="F7" s="189">
        <f>'A.13.5'!E7-'A.13.6a'!F7</f>
        <v>6485</v>
      </c>
      <c r="G7" s="261">
        <f>'A.13.5'!F7-'A.13.6a'!G7</f>
        <v>4723</v>
      </c>
      <c r="H7" s="189">
        <f>'A.13.5'!H7-'A.13.6a'!H7</f>
        <v>1578</v>
      </c>
      <c r="I7" s="261">
        <f>'A.13.5'!I7-'A.13.6a'!I7</f>
        <v>932</v>
      </c>
      <c r="J7" s="189">
        <v>1240</v>
      </c>
      <c r="K7" s="261">
        <v>1053</v>
      </c>
      <c r="L7" s="138">
        <v>7</v>
      </c>
    </row>
    <row r="8" spans="1:12" x14ac:dyDescent="0.2">
      <c r="A8" s="10" t="s">
        <v>45</v>
      </c>
      <c r="B8" s="189">
        <f t="shared" ref="B8:B17" si="0">F8+H8+J8</f>
        <v>16436</v>
      </c>
      <c r="C8" s="189">
        <f>B8/'A.13.5'!B8*100</f>
        <v>55.152511660682521</v>
      </c>
      <c r="D8" s="189">
        <f t="shared" ref="D8:D17" si="1">G8+I8+K8</f>
        <v>12566</v>
      </c>
      <c r="E8" s="189">
        <f>D8/'A.13.5'!C8*100</f>
        <v>58.04157043879907</v>
      </c>
      <c r="F8" s="189">
        <f>'A.13.5'!E8-'A.13.6a'!F8</f>
        <v>9056</v>
      </c>
      <c r="G8" s="261">
        <f>'A.13.5'!F8-'A.13.6a'!G8</f>
        <v>6776</v>
      </c>
      <c r="H8" s="189">
        <f>'A.13.5'!H8-'A.13.6a'!H8</f>
        <v>1935</v>
      </c>
      <c r="I8" s="261">
        <f>'A.13.5'!I8-'A.13.6a'!I8</f>
        <v>1472</v>
      </c>
      <c r="J8" s="189">
        <v>5445</v>
      </c>
      <c r="K8" s="261">
        <v>4318</v>
      </c>
      <c r="L8" s="138">
        <v>204</v>
      </c>
    </row>
    <row r="9" spans="1:12" x14ac:dyDescent="0.2">
      <c r="A9" s="10" t="s">
        <v>46</v>
      </c>
      <c r="B9" s="189">
        <f t="shared" si="0"/>
        <v>1809</v>
      </c>
      <c r="C9" s="189">
        <f>B9/'A.13.5'!B9*100</f>
        <v>61.825017088174981</v>
      </c>
      <c r="D9" s="189">
        <f t="shared" si="1"/>
        <v>1273</v>
      </c>
      <c r="E9" s="189">
        <f>D9/'A.13.5'!C9*100</f>
        <v>60.189125295508269</v>
      </c>
      <c r="F9" s="189">
        <f>'A.13.5'!E9-'A.13.6a'!F9</f>
        <v>1128</v>
      </c>
      <c r="G9" s="261">
        <f>'A.13.5'!F9-'A.13.6a'!G9</f>
        <v>723</v>
      </c>
      <c r="H9" s="189">
        <f>'A.13.5'!H9-'A.13.6a'!H9</f>
        <v>143</v>
      </c>
      <c r="I9" s="261">
        <f>'A.13.5'!I9-'A.13.6a'!I9</f>
        <v>89</v>
      </c>
      <c r="J9" s="189">
        <v>538</v>
      </c>
      <c r="K9" s="261">
        <v>461</v>
      </c>
      <c r="L9" s="138">
        <v>1918</v>
      </c>
    </row>
    <row r="10" spans="1:12" x14ac:dyDescent="0.2">
      <c r="A10" s="10" t="s">
        <v>47</v>
      </c>
      <c r="B10" s="189">
        <f t="shared" si="0"/>
        <v>2662</v>
      </c>
      <c r="C10" s="189">
        <f>B10/'A.13.5'!B10*100</f>
        <v>66.417165668662676</v>
      </c>
      <c r="D10" s="189">
        <f t="shared" si="1"/>
        <v>1981</v>
      </c>
      <c r="E10" s="189">
        <f>D10/'A.13.5'!C10*100</f>
        <v>65.639496355202127</v>
      </c>
      <c r="F10" s="189">
        <f>'A.13.5'!E10-'A.13.6a'!F10</f>
        <v>2087</v>
      </c>
      <c r="G10" s="261">
        <f>'A.13.5'!F10-'A.13.6a'!G10</f>
        <v>1468</v>
      </c>
      <c r="H10" s="189">
        <f>'A.13.5'!H10-'A.13.6a'!H10</f>
        <v>156</v>
      </c>
      <c r="I10" s="261">
        <f>'A.13.5'!I10-'A.13.6a'!I10</f>
        <v>121</v>
      </c>
      <c r="J10" s="189">
        <v>419</v>
      </c>
      <c r="K10" s="261">
        <v>392</v>
      </c>
      <c r="L10" s="138">
        <v>17</v>
      </c>
    </row>
    <row r="11" spans="1:12" x14ac:dyDescent="0.2">
      <c r="A11" s="10" t="s">
        <v>48</v>
      </c>
      <c r="B11" s="189">
        <f t="shared" si="0"/>
        <v>2023</v>
      </c>
      <c r="C11" s="189">
        <f>B11/'A.13.5'!B11*100</f>
        <v>63.596353348003774</v>
      </c>
      <c r="D11" s="189">
        <f t="shared" si="1"/>
        <v>1494</v>
      </c>
      <c r="E11" s="189">
        <f>D11/'A.13.5'!C11*100</f>
        <v>64.341085271317837</v>
      </c>
      <c r="F11" s="189">
        <f>'A.13.5'!E11-'A.13.6a'!F11</f>
        <v>1270</v>
      </c>
      <c r="G11" s="261">
        <f>'A.13.5'!F11-'A.13.6a'!G11</f>
        <v>845</v>
      </c>
      <c r="H11" s="189">
        <f>'A.13.5'!H11-'A.13.6a'!H11</f>
        <v>161</v>
      </c>
      <c r="I11" s="261">
        <f>'A.13.5'!I11-'A.13.6a'!I11</f>
        <v>125</v>
      </c>
      <c r="J11" s="189">
        <v>592</v>
      </c>
      <c r="K11" s="261">
        <v>524</v>
      </c>
      <c r="L11" s="138">
        <v>38</v>
      </c>
    </row>
    <row r="12" spans="1:12" x14ac:dyDescent="0.2">
      <c r="A12" s="10" t="s">
        <v>49</v>
      </c>
      <c r="B12" s="189">
        <f t="shared" si="0"/>
        <v>4381</v>
      </c>
      <c r="C12" s="189">
        <f>B12/'A.13.5'!B12*100</f>
        <v>68.861993083935872</v>
      </c>
      <c r="D12" s="189">
        <f t="shared" si="1"/>
        <v>2804</v>
      </c>
      <c r="E12" s="189">
        <f>D12/'A.13.5'!C12*100</f>
        <v>69.303015323776577</v>
      </c>
      <c r="F12" s="189">
        <f>'A.13.5'!E12-'A.13.6a'!F12</f>
        <v>3338</v>
      </c>
      <c r="G12" s="261">
        <f>'A.13.5'!F12-'A.13.6a'!G12</f>
        <v>1993</v>
      </c>
      <c r="H12" s="189">
        <f>'A.13.5'!H12-'A.13.6a'!H12</f>
        <v>158</v>
      </c>
      <c r="I12" s="261">
        <f>'A.13.5'!I12-'A.13.6a'!I12</f>
        <v>110</v>
      </c>
      <c r="J12" s="189">
        <v>885</v>
      </c>
      <c r="K12" s="261">
        <v>701</v>
      </c>
      <c r="L12" s="138">
        <v>17</v>
      </c>
    </row>
    <row r="13" spans="1:12" x14ac:dyDescent="0.2">
      <c r="A13" s="10" t="s">
        <v>50</v>
      </c>
      <c r="B13" s="189">
        <f t="shared" si="0"/>
        <v>7436</v>
      </c>
      <c r="C13" s="189">
        <f>B13/'A.13.5'!B13*100</f>
        <v>57.178008458285277</v>
      </c>
      <c r="D13" s="189">
        <f t="shared" si="1"/>
        <v>5158</v>
      </c>
      <c r="E13" s="189">
        <f>D13/'A.13.5'!C13*100</f>
        <v>59.219288174512052</v>
      </c>
      <c r="F13" s="189">
        <f>'A.13.5'!E13-'A.13.6a'!F13</f>
        <v>3425</v>
      </c>
      <c r="G13" s="261">
        <f>'A.13.5'!F13-'A.13.6a'!G13</f>
        <v>2051</v>
      </c>
      <c r="H13" s="189">
        <f>'A.13.5'!H13-'A.13.6a'!H13</f>
        <v>1063</v>
      </c>
      <c r="I13" s="261">
        <f>'A.13.5'!I13-'A.13.6a'!I13</f>
        <v>595</v>
      </c>
      <c r="J13" s="189">
        <v>2948</v>
      </c>
      <c r="K13" s="261">
        <v>2512</v>
      </c>
      <c r="L13" s="138">
        <v>22</v>
      </c>
    </row>
    <row r="14" spans="1:12" x14ac:dyDescent="0.2">
      <c r="A14" s="10" t="s">
        <v>51</v>
      </c>
      <c r="B14" s="189">
        <f t="shared" si="0"/>
        <v>1977</v>
      </c>
      <c r="C14" s="189">
        <f>B14/'A.13.5'!B14*100</f>
        <v>68.622006247830612</v>
      </c>
      <c r="D14" s="189">
        <f t="shared" si="1"/>
        <v>1227</v>
      </c>
      <c r="E14" s="189">
        <f>D14/'A.13.5'!C14*100</f>
        <v>65.509877202349173</v>
      </c>
      <c r="F14" s="189">
        <f>'A.13.5'!E14-'A.13.6a'!F14</f>
        <v>1550</v>
      </c>
      <c r="G14" s="261">
        <f>'A.13.5'!F14-'A.13.6a'!G14</f>
        <v>855</v>
      </c>
      <c r="H14" s="189">
        <f>'A.13.5'!H14-'A.13.6a'!H14</f>
        <v>94</v>
      </c>
      <c r="I14" s="261">
        <f>'A.13.5'!I14-'A.13.6a'!I14</f>
        <v>81</v>
      </c>
      <c r="J14" s="189">
        <v>333</v>
      </c>
      <c r="K14" s="261">
        <v>291</v>
      </c>
      <c r="L14" s="138">
        <v>61</v>
      </c>
    </row>
    <row r="15" spans="1:12" x14ac:dyDescent="0.2">
      <c r="A15" s="10" t="s">
        <v>52</v>
      </c>
      <c r="B15" s="189">
        <f t="shared" si="0"/>
        <v>8737</v>
      </c>
      <c r="C15" s="189">
        <f>B15/'A.13.5'!B15*100</f>
        <v>60.442753372535449</v>
      </c>
      <c r="D15" s="189">
        <f t="shared" si="1"/>
        <v>6787</v>
      </c>
      <c r="E15" s="189">
        <f>D15/'A.13.5'!C15*100</f>
        <v>63.158384515168429</v>
      </c>
      <c r="F15" s="189">
        <f>'A.13.5'!E15-'A.13.6a'!F15</f>
        <v>3745</v>
      </c>
      <c r="G15" s="261">
        <f>'A.13.5'!F15-'A.13.6a'!G15</f>
        <v>2712</v>
      </c>
      <c r="H15" s="189">
        <f>'A.13.5'!H15-'A.13.6a'!H15</f>
        <v>1384</v>
      </c>
      <c r="I15" s="261">
        <f>'A.13.5'!I15-'A.13.6a'!I15</f>
        <v>1028</v>
      </c>
      <c r="J15" s="189">
        <v>3608</v>
      </c>
      <c r="K15" s="261">
        <v>3047</v>
      </c>
      <c r="L15" s="138">
        <v>7</v>
      </c>
    </row>
    <row r="16" spans="1:12" x14ac:dyDescent="0.2">
      <c r="A16" s="10" t="s">
        <v>53</v>
      </c>
      <c r="B16" s="189">
        <f t="shared" si="0"/>
        <v>1444</v>
      </c>
      <c r="C16" s="189">
        <f>B16/'A.13.5'!B16*100</f>
        <v>59.64477488641058</v>
      </c>
      <c r="D16" s="189">
        <f t="shared" si="1"/>
        <v>968</v>
      </c>
      <c r="E16" s="189">
        <f>D16/'A.13.5'!C16*100</f>
        <v>59.277403551745259</v>
      </c>
      <c r="F16" s="189">
        <f>'A.13.5'!E16-'A.13.6a'!F16</f>
        <v>754</v>
      </c>
      <c r="G16" s="261">
        <f>'A.13.5'!F16-'A.13.6a'!G16</f>
        <v>401</v>
      </c>
      <c r="H16" s="189">
        <f>'A.13.5'!H16-'A.13.6a'!H16</f>
        <v>139</v>
      </c>
      <c r="I16" s="261">
        <f>'A.13.5'!I16-'A.13.6a'!I16</f>
        <v>103</v>
      </c>
      <c r="J16" s="189">
        <v>551</v>
      </c>
      <c r="K16" s="261">
        <v>464</v>
      </c>
      <c r="L16" s="138">
        <v>205</v>
      </c>
    </row>
    <row r="17" spans="1:12" x14ac:dyDescent="0.2">
      <c r="A17" s="10" t="s">
        <v>54</v>
      </c>
      <c r="B17" s="189">
        <f t="shared" si="0"/>
        <v>2378</v>
      </c>
      <c r="C17" s="189">
        <f>B17/'A.13.5'!B17*100</f>
        <v>49.051155115511555</v>
      </c>
      <c r="D17" s="189">
        <f t="shared" si="1"/>
        <v>1722</v>
      </c>
      <c r="E17" s="189">
        <f>D17/'A.13.5'!C17*100</f>
        <v>50.528169014084511</v>
      </c>
      <c r="F17" s="189">
        <f>'A.13.5'!E17-'A.13.6a'!F17</f>
        <v>547</v>
      </c>
      <c r="G17" s="261">
        <f>'A.13.5'!F17-'A.13.6a'!G17</f>
        <v>334</v>
      </c>
      <c r="H17" s="189">
        <f>'A.13.5'!H17-'A.13.6a'!H17</f>
        <v>370</v>
      </c>
      <c r="I17" s="261">
        <f>'A.13.5'!I17-'A.13.6a'!I17</f>
        <v>241</v>
      </c>
      <c r="J17" s="189">
        <v>1461</v>
      </c>
      <c r="K17" s="261">
        <v>1147</v>
      </c>
      <c r="L17" s="138">
        <v>774</v>
      </c>
    </row>
    <row r="18" spans="1:12" x14ac:dyDescent="0.2">
      <c r="A18" s="10" t="s">
        <v>90</v>
      </c>
      <c r="B18" s="257" t="s">
        <v>19</v>
      </c>
      <c r="C18" s="257" t="s">
        <v>19</v>
      </c>
      <c r="D18" s="257" t="s">
        <v>19</v>
      </c>
      <c r="E18" s="257" t="s">
        <v>19</v>
      </c>
      <c r="F18" s="257" t="s">
        <v>19</v>
      </c>
      <c r="G18" s="263" t="s">
        <v>19</v>
      </c>
      <c r="H18" s="257">
        <f>'A.13.5'!H18-'A.13.6a'!H18</f>
        <v>13</v>
      </c>
      <c r="I18" s="263" t="s">
        <v>19</v>
      </c>
      <c r="J18" s="257">
        <v>31</v>
      </c>
      <c r="K18" s="263">
        <v>25</v>
      </c>
      <c r="L18" s="138">
        <v>17</v>
      </c>
    </row>
    <row r="19" spans="1:12" x14ac:dyDescent="0.2">
      <c r="A19" s="48" t="s">
        <v>56</v>
      </c>
      <c r="B19" s="289">
        <f>SUM(B7:B18)</f>
        <v>58586</v>
      </c>
      <c r="C19" s="286">
        <f>B19/'A.13.5'!B19*100</f>
        <v>60.535860052284072</v>
      </c>
      <c r="D19" s="190">
        <f t="shared" ref="D19" si="2">SUM(D7:D18)</f>
        <v>42688</v>
      </c>
      <c r="E19" s="286">
        <f>D19/'A.13.5'!C19*100</f>
        <v>62.225591090638751</v>
      </c>
      <c r="F19" s="286">
        <f>'A.13.5'!E19-'A.13.6a'!F19</f>
        <v>32251</v>
      </c>
      <c r="G19" s="286">
        <f>'A.13.5'!F19-'A.13.6a'!G19</f>
        <v>22199</v>
      </c>
      <c r="H19" s="160">
        <f>'A.13.5'!H19-'A.13.6a'!H19</f>
        <v>7195</v>
      </c>
      <c r="I19" s="160">
        <f>'A.13.5'!I19-'A.13.6a'!I19</f>
        <v>4897</v>
      </c>
      <c r="J19" s="160">
        <v>18051</v>
      </c>
      <c r="K19" s="177">
        <v>14935</v>
      </c>
    </row>
    <row r="20" spans="1:12" x14ac:dyDescent="0.2">
      <c r="A20" s="48"/>
      <c r="B20" s="25"/>
      <c r="C20" s="119"/>
      <c r="D20" s="25"/>
      <c r="E20" s="119"/>
      <c r="F20" s="25"/>
      <c r="G20" s="25"/>
      <c r="H20" s="25"/>
      <c r="I20" s="25"/>
      <c r="J20" s="25"/>
      <c r="K20" s="25"/>
    </row>
    <row r="21" spans="1:12" x14ac:dyDescent="0.2">
      <c r="A21" s="117" t="s">
        <v>100</v>
      </c>
      <c r="B21" s="25"/>
      <c r="C21" s="119"/>
      <c r="D21" s="25"/>
      <c r="E21" s="119"/>
      <c r="F21" s="25"/>
      <c r="G21" s="25"/>
      <c r="H21" s="25"/>
      <c r="I21" s="25"/>
      <c r="J21" s="25"/>
      <c r="K21" s="25"/>
    </row>
    <row r="22" spans="1:12" x14ac:dyDescent="0.2">
      <c r="A22" s="19" t="s">
        <v>62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4">
    <mergeCell ref="B5:E5"/>
    <mergeCell ref="F5:G5"/>
    <mergeCell ref="H5:I5"/>
    <mergeCell ref="J5:K5"/>
  </mergeCells>
  <pageMargins left="0.7" right="0.7" top="0.75" bottom="0.75" header="0.3" footer="0.3"/>
  <pageSetup paperSize="9" orientation="landscape" verticalDpi="1200" r:id="rId1"/>
  <ignoredErrors>
    <ignoredError sqref="C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N110"/>
  <sheetViews>
    <sheetView showGridLines="0" topLeftCell="A2" zoomScaleNormal="100" workbookViewId="0">
      <selection activeCell="G47" sqref="G47"/>
    </sheetView>
  </sheetViews>
  <sheetFormatPr baseColWidth="10" defaultColWidth="11.42578125" defaultRowHeight="12.75" x14ac:dyDescent="0.2"/>
  <cols>
    <col min="1" max="1" width="21.140625" style="34" customWidth="1"/>
    <col min="2" max="7" width="12.85546875" style="35" customWidth="1"/>
    <col min="8" max="8" width="12.85546875" style="34" customWidth="1"/>
    <col min="9" max="9" width="13" style="34" customWidth="1"/>
    <col min="10" max="16384" width="11.42578125" style="34"/>
  </cols>
  <sheetData>
    <row r="1" spans="1:14" x14ac:dyDescent="0.2">
      <c r="A1" s="1" t="s">
        <v>79</v>
      </c>
    </row>
    <row r="2" spans="1:14" s="37" customFormat="1" ht="18" x14ac:dyDescent="0.25">
      <c r="A2" s="36" t="s">
        <v>114</v>
      </c>
      <c r="B2" s="38"/>
      <c r="C2" s="38"/>
      <c r="D2" s="38"/>
      <c r="E2" s="38"/>
      <c r="F2" s="38"/>
      <c r="G2" s="38"/>
    </row>
    <row r="3" spans="1:14" s="40" customFormat="1" ht="15.75" x14ac:dyDescent="0.25">
      <c r="A3" s="39" t="s">
        <v>115</v>
      </c>
      <c r="B3" s="41"/>
      <c r="C3" s="41"/>
      <c r="D3" s="41"/>
      <c r="E3" s="41"/>
      <c r="F3" s="41"/>
      <c r="G3" s="41"/>
    </row>
    <row r="4" spans="1:14" s="40" customFormat="1" ht="15.75" x14ac:dyDescent="0.25">
      <c r="A4" s="39"/>
      <c r="B4" s="41"/>
      <c r="C4" s="41"/>
      <c r="D4" s="41"/>
      <c r="E4" s="41"/>
      <c r="F4" s="41"/>
      <c r="G4" s="41"/>
    </row>
    <row r="5" spans="1:14" ht="79.5" x14ac:dyDescent="0.2">
      <c r="A5" s="74" t="s">
        <v>41</v>
      </c>
      <c r="B5" s="75" t="s">
        <v>116</v>
      </c>
      <c r="C5" s="75" t="s">
        <v>117</v>
      </c>
      <c r="D5" s="75" t="s">
        <v>118</v>
      </c>
      <c r="E5" s="75" t="s">
        <v>119</v>
      </c>
      <c r="F5" s="75" t="s">
        <v>120</v>
      </c>
      <c r="G5" s="76" t="s">
        <v>197</v>
      </c>
      <c r="H5" s="77" t="s">
        <v>196</v>
      </c>
      <c r="I5" s="77" t="s">
        <v>195</v>
      </c>
      <c r="J5" s="20"/>
      <c r="K5" s="20"/>
      <c r="L5" s="20"/>
      <c r="M5" s="20"/>
      <c r="N5" s="20"/>
    </row>
    <row r="6" spans="1:14" s="42" customFormat="1" ht="14.25" x14ac:dyDescent="0.2">
      <c r="A6" s="78" t="s">
        <v>121</v>
      </c>
      <c r="B6" s="79">
        <v>42793</v>
      </c>
      <c r="C6" s="302">
        <v>9781.7000000000007</v>
      </c>
      <c r="D6" s="79">
        <v>41201</v>
      </c>
      <c r="E6" s="79">
        <v>25189.5</v>
      </c>
      <c r="F6" s="79">
        <v>18403.099999999999</v>
      </c>
      <c r="G6" s="301">
        <v>19.3</v>
      </c>
      <c r="H6" s="287">
        <v>50.42710971222386</v>
      </c>
      <c r="I6" s="287">
        <v>33.414603393074096</v>
      </c>
      <c r="J6" s="20"/>
      <c r="K6" s="20"/>
      <c r="L6" s="20"/>
      <c r="M6" s="20"/>
      <c r="N6" s="20"/>
    </row>
    <row r="7" spans="1:14" s="42" customFormat="1" x14ac:dyDescent="0.2">
      <c r="A7" s="80"/>
      <c r="B7" s="81"/>
      <c r="C7" s="171"/>
      <c r="D7" s="81"/>
      <c r="E7" s="81"/>
      <c r="F7" s="81"/>
      <c r="G7" s="81"/>
      <c r="H7" s="258"/>
      <c r="I7" s="258"/>
      <c r="J7" s="20"/>
      <c r="K7" s="20"/>
      <c r="L7" s="20"/>
      <c r="M7" s="20"/>
      <c r="N7" s="20"/>
    </row>
    <row r="8" spans="1:14" s="43" customFormat="1" x14ac:dyDescent="0.2">
      <c r="A8" s="10" t="s">
        <v>44</v>
      </c>
      <c r="B8" s="293">
        <v>9990.1</v>
      </c>
      <c r="C8" s="246">
        <v>1486.8</v>
      </c>
      <c r="D8" s="82">
        <v>8180</v>
      </c>
      <c r="E8" s="82">
        <v>5273.3</v>
      </c>
      <c r="F8" s="82">
        <v>3987.2</v>
      </c>
      <c r="G8" s="82">
        <v>16.2</v>
      </c>
      <c r="H8" s="87">
        <v>57.307985750589424</v>
      </c>
      <c r="I8" s="87">
        <v>34.149251676485605</v>
      </c>
      <c r="J8" s="20"/>
      <c r="K8" s="20"/>
      <c r="L8" s="20"/>
      <c r="M8" s="20"/>
      <c r="N8" s="20"/>
    </row>
    <row r="9" spans="1:14" s="43" customFormat="1" x14ac:dyDescent="0.2">
      <c r="A9" s="10" t="s">
        <v>45</v>
      </c>
      <c r="B9" s="293">
        <v>11950.8</v>
      </c>
      <c r="C9" s="246">
        <v>3627.1</v>
      </c>
      <c r="D9" s="82">
        <v>12258</v>
      </c>
      <c r="E9" s="82">
        <v>7634.4</v>
      </c>
      <c r="F9" s="82">
        <v>5893</v>
      </c>
      <c r="G9" s="82">
        <v>25.8</v>
      </c>
      <c r="H9" s="87">
        <v>62.905569007263921</v>
      </c>
      <c r="I9" s="87">
        <v>48.305084745762713</v>
      </c>
      <c r="J9" s="20"/>
      <c r="K9" s="20"/>
      <c r="L9" s="20"/>
      <c r="M9" s="20"/>
      <c r="N9" s="20"/>
    </row>
    <row r="10" spans="1:14" s="43" customFormat="1" x14ac:dyDescent="0.2">
      <c r="A10" s="10" t="s">
        <v>46</v>
      </c>
      <c r="B10" s="293">
        <v>1041.0999999999999</v>
      </c>
      <c r="C10" s="246">
        <v>172.9</v>
      </c>
      <c r="D10" s="82">
        <v>1314</v>
      </c>
      <c r="E10" s="82">
        <v>780.2</v>
      </c>
      <c r="F10" s="82">
        <v>542.9</v>
      </c>
      <c r="G10" s="82">
        <v>19.3</v>
      </c>
      <c r="H10" s="87">
        <v>25.790868778953101</v>
      </c>
      <c r="I10" s="87">
        <v>21.254985507964427</v>
      </c>
      <c r="J10" s="20"/>
      <c r="K10" s="20"/>
      <c r="L10" s="20"/>
      <c r="M10" s="20"/>
      <c r="N10" s="20"/>
    </row>
    <row r="11" spans="1:14" s="43" customFormat="1" x14ac:dyDescent="0.2">
      <c r="A11" s="10" t="s">
        <v>47</v>
      </c>
      <c r="B11" s="293">
        <v>3163.2</v>
      </c>
      <c r="C11" s="246">
        <v>994.6</v>
      </c>
      <c r="D11" s="82">
        <v>2720</v>
      </c>
      <c r="E11" s="82">
        <v>1834.1</v>
      </c>
      <c r="F11" s="82">
        <v>1287.7</v>
      </c>
      <c r="G11" s="82">
        <v>13.8</v>
      </c>
      <c r="H11" s="87">
        <v>60.829599430780171</v>
      </c>
      <c r="I11" s="87">
        <v>36.287763696851989</v>
      </c>
      <c r="J11" s="27"/>
      <c r="K11" s="27"/>
      <c r="L11" s="27"/>
      <c r="M11" s="27"/>
      <c r="N11" s="27"/>
    </row>
    <row r="12" spans="1:14" s="43" customFormat="1" x14ac:dyDescent="0.2">
      <c r="A12" s="10" t="s">
        <v>48</v>
      </c>
      <c r="B12" s="293">
        <v>1084.2</v>
      </c>
      <c r="C12" s="246">
        <v>189.4</v>
      </c>
      <c r="D12" s="82">
        <v>1548</v>
      </c>
      <c r="E12" s="82">
        <v>765.6</v>
      </c>
      <c r="F12" s="82">
        <v>547.5</v>
      </c>
      <c r="G12" s="82">
        <v>16.3</v>
      </c>
      <c r="H12" s="87">
        <v>27.396775660787387</v>
      </c>
      <c r="I12" s="87">
        <v>25.799767524132008</v>
      </c>
      <c r="J12" s="27"/>
      <c r="K12" s="27"/>
      <c r="L12" s="27"/>
      <c r="M12" s="27"/>
      <c r="N12" s="27"/>
    </row>
    <row r="13" spans="1:14" s="43" customFormat="1" x14ac:dyDescent="0.2">
      <c r="A13" s="10" t="s">
        <v>49</v>
      </c>
      <c r="B13" s="293">
        <v>3834.9</v>
      </c>
      <c r="C13" s="246">
        <v>1176.3</v>
      </c>
      <c r="D13" s="82">
        <v>4064</v>
      </c>
      <c r="E13" s="82">
        <v>2229.8000000000002</v>
      </c>
      <c r="F13" s="82">
        <v>1342.3</v>
      </c>
      <c r="G13" s="82">
        <v>21.9</v>
      </c>
      <c r="H13" s="87">
        <v>34.973689250440032</v>
      </c>
      <c r="I13" s="87">
        <v>21.358674339495309</v>
      </c>
      <c r="J13" s="27"/>
      <c r="K13" s="27"/>
      <c r="L13" s="27"/>
      <c r="M13" s="27"/>
      <c r="N13" s="27"/>
    </row>
    <row r="14" spans="1:14" s="43" customFormat="1" x14ac:dyDescent="0.2">
      <c r="A14" s="10" t="s">
        <v>50</v>
      </c>
      <c r="B14" s="293">
        <v>3507.1</v>
      </c>
      <c r="C14" s="246">
        <v>528.5</v>
      </c>
      <c r="D14" s="82">
        <v>4246</v>
      </c>
      <c r="E14" s="82">
        <v>2198.6</v>
      </c>
      <c r="F14" s="82">
        <v>1455</v>
      </c>
      <c r="G14" s="82">
        <v>18.7</v>
      </c>
      <c r="H14" s="87">
        <v>32.06051741475455</v>
      </c>
      <c r="I14" s="87">
        <v>23.393363195904559</v>
      </c>
      <c r="J14" s="20"/>
      <c r="K14" s="20"/>
      <c r="L14" s="20"/>
      <c r="M14" s="20"/>
      <c r="N14" s="20"/>
    </row>
    <row r="15" spans="1:14" s="43" customFormat="1" x14ac:dyDescent="0.2">
      <c r="A15" s="10" t="s">
        <v>51</v>
      </c>
      <c r="B15" s="293">
        <v>1596.4</v>
      </c>
      <c r="C15" s="246">
        <v>166.4</v>
      </c>
      <c r="D15" s="82">
        <v>1905</v>
      </c>
      <c r="E15" s="82">
        <v>1003.2</v>
      </c>
      <c r="F15" s="82">
        <v>630.4</v>
      </c>
      <c r="G15" s="82">
        <v>22.4</v>
      </c>
      <c r="H15" s="87">
        <v>34.882552168687866</v>
      </c>
      <c r="I15" s="87">
        <v>23.052551076149896</v>
      </c>
      <c r="J15" s="20"/>
      <c r="K15" s="20"/>
      <c r="L15" s="20"/>
      <c r="M15" s="20"/>
      <c r="N15" s="20"/>
    </row>
    <row r="16" spans="1:14" s="43" customFormat="1" x14ac:dyDescent="0.2">
      <c r="A16" s="10" t="s">
        <v>52</v>
      </c>
      <c r="B16" s="293">
        <v>5205.3999999999996</v>
      </c>
      <c r="C16" s="246">
        <v>1444.8</v>
      </c>
      <c r="D16" s="82">
        <v>4708</v>
      </c>
      <c r="E16" s="82">
        <v>3104.7</v>
      </c>
      <c r="F16" s="82">
        <v>2447.6</v>
      </c>
      <c r="G16" s="82">
        <v>21.1</v>
      </c>
      <c r="H16" s="87">
        <v>74.958239732734285</v>
      </c>
      <c r="I16" s="87">
        <v>48.557110765508902</v>
      </c>
      <c r="J16" s="20"/>
      <c r="K16" s="20"/>
      <c r="L16" s="20"/>
      <c r="M16" s="20"/>
      <c r="N16" s="20"/>
    </row>
    <row r="17" spans="1:14" s="43" customFormat="1" x14ac:dyDescent="0.2">
      <c r="A17" s="10" t="s">
        <v>53</v>
      </c>
      <c r="B17" s="293">
        <v>1456.6</v>
      </c>
      <c r="C17" s="246">
        <v>116.3</v>
      </c>
      <c r="D17" s="82">
        <v>965</v>
      </c>
      <c r="E17" s="82">
        <v>475.9</v>
      </c>
      <c r="F17" s="82">
        <v>309.39999999999998</v>
      </c>
      <c r="G17" s="82">
        <v>12.6</v>
      </c>
      <c r="H17" s="87">
        <v>45.652855262333098</v>
      </c>
      <c r="I17" s="87">
        <v>17.269479094841095</v>
      </c>
      <c r="J17" s="20"/>
      <c r="K17" s="20"/>
      <c r="L17" s="20"/>
      <c r="M17" s="20"/>
      <c r="N17" s="20"/>
    </row>
    <row r="18" spans="1:14" s="43" customFormat="1" x14ac:dyDescent="0.2">
      <c r="A18" s="10" t="s">
        <v>54</v>
      </c>
      <c r="B18" s="293">
        <v>626.29999999999995</v>
      </c>
      <c r="C18" s="246">
        <v>50.3</v>
      </c>
      <c r="D18" s="82">
        <v>703</v>
      </c>
      <c r="E18" s="82">
        <v>386</v>
      </c>
      <c r="F18" s="82">
        <v>282.3</v>
      </c>
      <c r="G18" s="82">
        <v>11.6</v>
      </c>
      <c r="H18" s="87">
        <v>20.841930116472543</v>
      </c>
      <c r="I18" s="87">
        <v>14.808652246256239</v>
      </c>
      <c r="J18" s="20"/>
      <c r="K18" s="20"/>
      <c r="L18" s="20"/>
      <c r="M18" s="20"/>
      <c r="N18" s="20"/>
    </row>
    <row r="19" spans="1:14" s="43" customFormat="1" x14ac:dyDescent="0.2">
      <c r="A19" s="10" t="s">
        <v>90</v>
      </c>
      <c r="B19" s="82" t="s">
        <v>19</v>
      </c>
      <c r="C19" s="246" t="s">
        <v>19</v>
      </c>
      <c r="D19" s="82" t="s">
        <v>19</v>
      </c>
      <c r="E19" s="82" t="s">
        <v>19</v>
      </c>
      <c r="F19" s="82" t="s">
        <v>19</v>
      </c>
      <c r="G19" s="82" t="s">
        <v>19</v>
      </c>
      <c r="H19" s="294" t="s">
        <v>19</v>
      </c>
      <c r="I19" s="87" t="s">
        <v>19</v>
      </c>
      <c r="J19" s="20"/>
      <c r="K19" s="20"/>
      <c r="L19" s="20"/>
      <c r="M19" s="20"/>
      <c r="N19" s="20"/>
    </row>
    <row r="20" spans="1:14" s="45" customFormat="1" ht="11.25" x14ac:dyDescent="0.2">
      <c r="B20" s="83"/>
      <c r="C20" s="83"/>
      <c r="D20" s="83"/>
      <c r="E20" s="83"/>
      <c r="F20" s="83"/>
      <c r="G20" s="83"/>
      <c r="J20" s="20"/>
      <c r="K20" s="20"/>
      <c r="L20" s="20"/>
      <c r="M20" s="20"/>
      <c r="N20" s="20"/>
    </row>
    <row r="21" spans="1:14" s="45" customFormat="1" x14ac:dyDescent="0.2">
      <c r="A21" s="84" t="s">
        <v>122</v>
      </c>
      <c r="B21" s="83"/>
      <c r="C21" s="83"/>
      <c r="D21" s="83"/>
      <c r="E21" s="83"/>
      <c r="F21" s="83"/>
      <c r="G21" s="83"/>
      <c r="J21" s="2"/>
      <c r="K21" s="2"/>
      <c r="L21" s="2"/>
      <c r="M21" s="2"/>
      <c r="N21" s="20"/>
    </row>
    <row r="22" spans="1:14" s="45" customFormat="1" ht="11.25" x14ac:dyDescent="0.2">
      <c r="A22" s="45" t="s">
        <v>123</v>
      </c>
      <c r="B22" s="83"/>
      <c r="C22" s="83"/>
      <c r="D22" s="83"/>
      <c r="E22" s="83"/>
      <c r="F22" s="83"/>
      <c r="G22" s="83"/>
      <c r="J22" s="20"/>
      <c r="K22" s="20"/>
      <c r="L22" s="20"/>
      <c r="M22" s="20"/>
      <c r="N22" s="20"/>
    </row>
    <row r="23" spans="1:14" s="45" customFormat="1" ht="11.25" x14ac:dyDescent="0.2">
      <c r="A23" s="117" t="s">
        <v>124</v>
      </c>
      <c r="B23" s="83"/>
      <c r="C23" s="83"/>
      <c r="D23" s="83"/>
      <c r="E23" s="83"/>
      <c r="F23" s="83"/>
      <c r="G23" s="83"/>
      <c r="J23" s="20"/>
      <c r="K23" s="20"/>
      <c r="L23" s="20"/>
      <c r="M23" s="20"/>
      <c r="N23" s="20"/>
    </row>
    <row r="24" spans="1:14" s="45" customFormat="1" ht="11.25" x14ac:dyDescent="0.2">
      <c r="A24" s="117" t="s">
        <v>194</v>
      </c>
      <c r="B24" s="83"/>
      <c r="C24" s="83"/>
      <c r="D24" s="83"/>
      <c r="E24" s="83"/>
      <c r="F24" s="83"/>
      <c r="G24" s="83"/>
      <c r="J24" s="20"/>
      <c r="K24" s="20"/>
      <c r="L24" s="20"/>
      <c r="M24" s="20"/>
      <c r="N24" s="20"/>
    </row>
    <row r="25" spans="1:14" s="45" customFormat="1" x14ac:dyDescent="0.2">
      <c r="A25" s="19" t="s">
        <v>62</v>
      </c>
      <c r="B25" s="46"/>
      <c r="C25" s="46"/>
      <c r="D25" s="46"/>
      <c r="E25" s="46"/>
      <c r="F25" s="46"/>
      <c r="G25" s="83"/>
      <c r="H25" s="44"/>
      <c r="J25" s="20"/>
      <c r="K25" s="20"/>
      <c r="L25" s="20"/>
      <c r="M25" s="20"/>
      <c r="N25" s="20"/>
    </row>
    <row r="26" spans="1:14" s="44" customFormat="1" x14ac:dyDescent="0.2">
      <c r="B26" s="46"/>
      <c r="C26" s="46"/>
      <c r="D26" s="46"/>
      <c r="E26" s="46"/>
      <c r="F26" s="46"/>
      <c r="G26" s="46"/>
      <c r="J26" s="20"/>
      <c r="K26" s="20"/>
      <c r="L26" s="20"/>
      <c r="M26" s="20"/>
      <c r="N26" s="20"/>
    </row>
    <row r="27" spans="1:14" s="44" customFormat="1" x14ac:dyDescent="0.2">
      <c r="B27" s="46"/>
      <c r="C27" s="46"/>
      <c r="D27" s="46"/>
      <c r="E27" s="46"/>
      <c r="F27" s="46"/>
      <c r="G27" s="46"/>
      <c r="J27" s="20"/>
      <c r="K27" s="20"/>
      <c r="L27" s="20"/>
      <c r="M27" s="20"/>
      <c r="N27" s="20"/>
    </row>
    <row r="28" spans="1:14" s="44" customFormat="1" x14ac:dyDescent="0.2">
      <c r="B28" s="46"/>
      <c r="C28" s="46"/>
      <c r="D28" s="46"/>
      <c r="E28" s="46"/>
      <c r="F28" s="46"/>
      <c r="G28" s="46"/>
    </row>
    <row r="29" spans="1:14" s="44" customFormat="1" x14ac:dyDescent="0.2">
      <c r="B29" s="46"/>
      <c r="C29" s="46"/>
      <c r="D29" s="46"/>
      <c r="E29" s="46"/>
      <c r="F29" s="46"/>
      <c r="G29" s="46"/>
    </row>
    <row r="30" spans="1:14" s="44" customFormat="1" x14ac:dyDescent="0.2">
      <c r="B30" s="46"/>
      <c r="C30" s="46"/>
      <c r="D30" s="46"/>
      <c r="E30" s="46"/>
      <c r="F30" s="46"/>
      <c r="G30" s="46"/>
    </row>
    <row r="31" spans="1:14" s="44" customFormat="1" x14ac:dyDescent="0.2">
      <c r="B31" s="46"/>
      <c r="C31" s="46"/>
      <c r="D31" s="46"/>
      <c r="E31" s="46"/>
      <c r="F31" s="46"/>
      <c r="G31" s="46"/>
    </row>
    <row r="32" spans="1:14" s="181" customFormat="1" x14ac:dyDescent="0.2">
      <c r="B32" s="180"/>
      <c r="C32" s="180"/>
      <c r="D32" s="180"/>
      <c r="E32" s="180"/>
      <c r="F32" s="180"/>
      <c r="G32" s="180"/>
    </row>
    <row r="33" spans="2:9" s="44" customFormat="1" x14ac:dyDescent="0.2">
      <c r="B33" s="46"/>
      <c r="C33" s="46"/>
      <c r="D33" s="46"/>
      <c r="E33" s="46"/>
      <c r="F33" s="46"/>
      <c r="G33" s="46"/>
    </row>
    <row r="34" spans="2:9" s="44" customFormat="1" x14ac:dyDescent="0.2">
      <c r="B34" s="46"/>
      <c r="C34" s="46"/>
      <c r="D34" s="46"/>
      <c r="E34" s="46"/>
      <c r="F34" s="46"/>
      <c r="G34" s="46"/>
    </row>
    <row r="35" spans="2:9" s="44" customFormat="1" x14ac:dyDescent="0.2">
      <c r="B35" s="46"/>
      <c r="C35" s="46"/>
      <c r="D35" s="46"/>
      <c r="E35" s="46"/>
      <c r="F35" s="46"/>
      <c r="G35" s="46"/>
    </row>
    <row r="36" spans="2:9" s="44" customFormat="1" x14ac:dyDescent="0.2">
      <c r="B36" s="46"/>
      <c r="C36" s="46"/>
      <c r="D36" s="46"/>
      <c r="E36" s="46"/>
      <c r="F36" s="46"/>
      <c r="G36" s="46"/>
    </row>
    <row r="37" spans="2:9" s="44" customFormat="1" x14ac:dyDescent="0.2">
      <c r="B37" s="46"/>
      <c r="C37" s="46"/>
      <c r="D37" s="46"/>
      <c r="E37" s="46"/>
      <c r="F37" s="46"/>
      <c r="G37" s="46"/>
      <c r="H37" s="46"/>
      <c r="I37" s="46"/>
    </row>
    <row r="38" spans="2:9" s="44" customFormat="1" x14ac:dyDescent="0.2">
      <c r="B38" s="46"/>
      <c r="C38" s="46"/>
      <c r="D38" s="46"/>
      <c r="E38" s="46"/>
      <c r="F38" s="46"/>
      <c r="G38" s="46"/>
    </row>
    <row r="39" spans="2:9" s="44" customFormat="1" x14ac:dyDescent="0.2">
      <c r="B39" s="46"/>
      <c r="C39" s="46"/>
      <c r="D39" s="46"/>
      <c r="E39" s="46"/>
      <c r="F39" s="46"/>
      <c r="G39" s="46"/>
    </row>
    <row r="40" spans="2:9" s="44" customFormat="1" x14ac:dyDescent="0.2">
      <c r="B40" s="46"/>
      <c r="C40" s="46"/>
      <c r="D40" s="46"/>
      <c r="E40" s="46"/>
      <c r="F40" s="46"/>
      <c r="G40" s="46"/>
    </row>
    <row r="41" spans="2:9" s="44" customFormat="1" x14ac:dyDescent="0.2">
      <c r="B41" s="46"/>
      <c r="C41" s="46"/>
      <c r="D41" s="46"/>
      <c r="E41" s="46"/>
      <c r="F41" s="46"/>
      <c r="G41" s="46"/>
    </row>
    <row r="42" spans="2:9" s="44" customFormat="1" x14ac:dyDescent="0.2">
      <c r="B42" s="46"/>
      <c r="C42" s="46"/>
      <c r="D42" s="46"/>
      <c r="E42" s="46"/>
      <c r="F42" s="46"/>
      <c r="G42" s="46"/>
    </row>
    <row r="43" spans="2:9" s="44" customFormat="1" x14ac:dyDescent="0.2">
      <c r="B43" s="46"/>
      <c r="C43" s="46"/>
      <c r="D43" s="46"/>
      <c r="E43" s="46"/>
      <c r="F43" s="46"/>
      <c r="G43" s="46"/>
    </row>
    <row r="44" spans="2:9" s="44" customFormat="1" x14ac:dyDescent="0.2">
      <c r="B44" s="46"/>
      <c r="C44" s="46"/>
      <c r="D44" s="46"/>
      <c r="E44" s="46"/>
      <c r="F44" s="46"/>
      <c r="G44" s="46"/>
    </row>
    <row r="45" spans="2:9" s="44" customFormat="1" x14ac:dyDescent="0.2">
      <c r="B45" s="46"/>
      <c r="C45" s="46"/>
      <c r="D45" s="46"/>
      <c r="E45" s="46"/>
      <c r="F45" s="46"/>
      <c r="G45" s="46"/>
    </row>
    <row r="46" spans="2:9" s="44" customFormat="1" x14ac:dyDescent="0.2">
      <c r="B46" s="46"/>
      <c r="C46" s="46"/>
      <c r="D46" s="46"/>
      <c r="E46" s="46"/>
      <c r="F46" s="46"/>
      <c r="G46" s="46"/>
    </row>
    <row r="47" spans="2:9" s="44" customFormat="1" x14ac:dyDescent="0.2">
      <c r="B47" s="46"/>
      <c r="C47" s="46"/>
      <c r="D47" s="46"/>
      <c r="E47" s="46"/>
      <c r="F47" s="46"/>
      <c r="G47" s="46"/>
    </row>
    <row r="48" spans="2:9" s="44" customFormat="1" x14ac:dyDescent="0.2">
      <c r="B48" s="46"/>
      <c r="C48" s="46"/>
      <c r="D48" s="46"/>
      <c r="E48" s="46"/>
      <c r="F48" s="46"/>
      <c r="G48" s="46"/>
    </row>
    <row r="49" spans="2:7" s="44" customFormat="1" x14ac:dyDescent="0.2">
      <c r="B49" s="46"/>
      <c r="C49" s="46"/>
      <c r="D49" s="46"/>
      <c r="E49" s="46"/>
      <c r="F49" s="46"/>
      <c r="G49" s="46"/>
    </row>
    <row r="50" spans="2:7" s="44" customFormat="1" x14ac:dyDescent="0.2">
      <c r="B50" s="46"/>
      <c r="C50" s="46"/>
      <c r="D50" s="46"/>
      <c r="E50" s="46"/>
      <c r="F50" s="46"/>
      <c r="G50" s="46"/>
    </row>
    <row r="51" spans="2:7" s="44" customFormat="1" x14ac:dyDescent="0.2">
      <c r="B51" s="46"/>
      <c r="C51" s="46"/>
      <c r="D51" s="46"/>
      <c r="E51" s="46"/>
      <c r="F51" s="46"/>
      <c r="G51" s="46"/>
    </row>
    <row r="52" spans="2:7" s="44" customFormat="1" x14ac:dyDescent="0.2">
      <c r="B52" s="46"/>
      <c r="C52" s="46"/>
      <c r="D52" s="46"/>
      <c r="E52" s="46"/>
      <c r="F52" s="46"/>
      <c r="G52" s="46"/>
    </row>
    <row r="53" spans="2:7" s="44" customFormat="1" x14ac:dyDescent="0.2">
      <c r="B53" s="46"/>
      <c r="C53" s="46"/>
      <c r="D53" s="46"/>
      <c r="E53" s="46"/>
      <c r="F53" s="46"/>
      <c r="G53" s="46"/>
    </row>
    <row r="54" spans="2:7" s="44" customFormat="1" x14ac:dyDescent="0.2">
      <c r="B54" s="46"/>
      <c r="C54" s="46"/>
      <c r="D54" s="46"/>
      <c r="E54" s="46"/>
      <c r="F54" s="46"/>
      <c r="G54" s="46"/>
    </row>
    <row r="55" spans="2:7" s="44" customFormat="1" x14ac:dyDescent="0.2">
      <c r="B55" s="46"/>
      <c r="C55" s="46"/>
      <c r="D55" s="46"/>
      <c r="E55" s="46"/>
      <c r="F55" s="46"/>
      <c r="G55" s="46"/>
    </row>
    <row r="56" spans="2:7" s="44" customFormat="1" x14ac:dyDescent="0.2">
      <c r="B56" s="46"/>
      <c r="C56" s="46"/>
      <c r="D56" s="46"/>
      <c r="E56" s="46"/>
      <c r="F56" s="46"/>
      <c r="G56" s="46"/>
    </row>
    <row r="57" spans="2:7" s="44" customFormat="1" x14ac:dyDescent="0.2">
      <c r="B57" s="46"/>
      <c r="C57" s="46"/>
      <c r="D57" s="46"/>
      <c r="E57" s="46"/>
      <c r="F57" s="46"/>
      <c r="G57" s="46"/>
    </row>
    <row r="58" spans="2:7" s="44" customFormat="1" x14ac:dyDescent="0.2">
      <c r="B58" s="46"/>
      <c r="C58" s="46"/>
      <c r="D58" s="46"/>
      <c r="E58" s="46"/>
      <c r="F58" s="46"/>
      <c r="G58" s="46"/>
    </row>
    <row r="59" spans="2:7" s="44" customFormat="1" x14ac:dyDescent="0.2">
      <c r="B59" s="46"/>
      <c r="C59" s="46"/>
      <c r="D59" s="46"/>
      <c r="E59" s="46"/>
      <c r="F59" s="46"/>
      <c r="G59" s="46"/>
    </row>
    <row r="60" spans="2:7" s="44" customFormat="1" x14ac:dyDescent="0.2">
      <c r="B60" s="46"/>
      <c r="C60" s="46"/>
      <c r="D60" s="46"/>
      <c r="E60" s="46"/>
      <c r="F60" s="46"/>
      <c r="G60" s="46"/>
    </row>
    <row r="61" spans="2:7" s="44" customFormat="1" x14ac:dyDescent="0.2">
      <c r="B61" s="46"/>
      <c r="C61" s="46"/>
      <c r="D61" s="46"/>
      <c r="E61" s="46"/>
      <c r="F61" s="46"/>
      <c r="G61" s="46"/>
    </row>
    <row r="62" spans="2:7" s="44" customFormat="1" x14ac:dyDescent="0.2">
      <c r="B62" s="46"/>
      <c r="C62" s="46"/>
      <c r="D62" s="46"/>
      <c r="E62" s="46"/>
      <c r="F62" s="46"/>
      <c r="G62" s="46"/>
    </row>
    <row r="63" spans="2:7" s="44" customFormat="1" x14ac:dyDescent="0.2">
      <c r="B63" s="46"/>
      <c r="C63" s="46"/>
      <c r="D63" s="46"/>
      <c r="E63" s="46"/>
      <c r="F63" s="46"/>
      <c r="G63" s="46"/>
    </row>
    <row r="64" spans="2:7" s="44" customFormat="1" x14ac:dyDescent="0.2">
      <c r="B64" s="46"/>
      <c r="C64" s="46"/>
      <c r="D64" s="46"/>
      <c r="E64" s="46"/>
      <c r="F64" s="46"/>
      <c r="G64" s="46"/>
    </row>
    <row r="65" spans="2:7" s="44" customFormat="1" x14ac:dyDescent="0.2">
      <c r="B65" s="46"/>
      <c r="C65" s="46"/>
      <c r="D65" s="46"/>
      <c r="E65" s="46"/>
      <c r="F65" s="46"/>
      <c r="G65" s="46"/>
    </row>
    <row r="66" spans="2:7" s="44" customFormat="1" x14ac:dyDescent="0.2">
      <c r="B66" s="46"/>
      <c r="C66" s="46"/>
      <c r="D66" s="46"/>
      <c r="E66" s="46"/>
      <c r="F66" s="46"/>
      <c r="G66" s="46"/>
    </row>
    <row r="67" spans="2:7" s="44" customFormat="1" x14ac:dyDescent="0.2">
      <c r="B67" s="46"/>
      <c r="C67" s="46"/>
      <c r="D67" s="46"/>
      <c r="E67" s="46"/>
      <c r="F67" s="46"/>
      <c r="G67" s="46"/>
    </row>
    <row r="68" spans="2:7" s="44" customFormat="1" x14ac:dyDescent="0.2">
      <c r="B68" s="46"/>
      <c r="C68" s="46"/>
      <c r="D68" s="46"/>
      <c r="E68" s="46"/>
      <c r="F68" s="46"/>
      <c r="G68" s="46"/>
    </row>
    <row r="69" spans="2:7" s="44" customFormat="1" x14ac:dyDescent="0.2">
      <c r="B69" s="46"/>
      <c r="C69" s="46"/>
      <c r="D69" s="46"/>
      <c r="E69" s="46"/>
      <c r="F69" s="46"/>
      <c r="G69" s="46"/>
    </row>
    <row r="70" spans="2:7" s="44" customFormat="1" x14ac:dyDescent="0.2">
      <c r="B70" s="46"/>
      <c r="C70" s="46"/>
      <c r="D70" s="46"/>
      <c r="E70" s="46"/>
      <c r="F70" s="46"/>
      <c r="G70" s="46"/>
    </row>
    <row r="71" spans="2:7" s="44" customFormat="1" x14ac:dyDescent="0.2">
      <c r="B71" s="46"/>
      <c r="C71" s="46"/>
      <c r="D71" s="46"/>
      <c r="E71" s="46"/>
      <c r="F71" s="46"/>
      <c r="G71" s="46"/>
    </row>
    <row r="72" spans="2:7" s="44" customFormat="1" x14ac:dyDescent="0.2">
      <c r="B72" s="46"/>
      <c r="C72" s="46"/>
      <c r="D72" s="46"/>
      <c r="E72" s="46"/>
      <c r="F72" s="46"/>
      <c r="G72" s="46"/>
    </row>
    <row r="73" spans="2:7" s="44" customFormat="1" x14ac:dyDescent="0.2">
      <c r="B73" s="46"/>
      <c r="C73" s="46"/>
      <c r="D73" s="46"/>
      <c r="E73" s="46"/>
      <c r="F73" s="46"/>
      <c r="G73" s="46"/>
    </row>
    <row r="74" spans="2:7" s="44" customFormat="1" x14ac:dyDescent="0.2">
      <c r="B74" s="46"/>
      <c r="C74" s="46"/>
      <c r="D74" s="46"/>
      <c r="E74" s="46"/>
      <c r="F74" s="46"/>
      <c r="G74" s="46"/>
    </row>
    <row r="75" spans="2:7" s="44" customFormat="1" x14ac:dyDescent="0.2">
      <c r="B75" s="46"/>
      <c r="C75" s="46"/>
      <c r="D75" s="46"/>
      <c r="E75" s="46"/>
      <c r="F75" s="46"/>
      <c r="G75" s="46"/>
    </row>
    <row r="76" spans="2:7" s="44" customFormat="1" x14ac:dyDescent="0.2">
      <c r="B76" s="46"/>
      <c r="C76" s="46"/>
      <c r="D76" s="46"/>
      <c r="E76" s="46"/>
      <c r="F76" s="46"/>
      <c r="G76" s="46"/>
    </row>
    <row r="77" spans="2:7" s="44" customFormat="1" x14ac:dyDescent="0.2">
      <c r="B77" s="46"/>
      <c r="C77" s="46"/>
      <c r="D77" s="46"/>
      <c r="E77" s="46"/>
      <c r="F77" s="46"/>
      <c r="G77" s="46"/>
    </row>
    <row r="78" spans="2:7" s="44" customFormat="1" x14ac:dyDescent="0.2">
      <c r="B78" s="46"/>
      <c r="C78" s="46"/>
      <c r="D78" s="46"/>
      <c r="E78" s="46"/>
      <c r="F78" s="46"/>
      <c r="G78" s="46"/>
    </row>
    <row r="79" spans="2:7" s="44" customFormat="1" x14ac:dyDescent="0.2">
      <c r="B79" s="46"/>
      <c r="C79" s="46"/>
      <c r="D79" s="46"/>
      <c r="E79" s="46"/>
      <c r="F79" s="46"/>
      <c r="G79" s="46"/>
    </row>
    <row r="80" spans="2:7" s="44" customFormat="1" x14ac:dyDescent="0.2">
      <c r="B80" s="46"/>
      <c r="C80" s="46"/>
      <c r="D80" s="46"/>
      <c r="E80" s="46"/>
      <c r="F80" s="46"/>
      <c r="G80" s="46"/>
    </row>
    <row r="81" spans="2:7" s="44" customFormat="1" x14ac:dyDescent="0.2">
      <c r="B81" s="46"/>
      <c r="C81" s="46"/>
      <c r="D81" s="46"/>
      <c r="E81" s="46"/>
      <c r="F81" s="46"/>
      <c r="G81" s="46"/>
    </row>
    <row r="82" spans="2:7" s="44" customFormat="1" x14ac:dyDescent="0.2">
      <c r="B82" s="46"/>
      <c r="C82" s="46"/>
      <c r="D82" s="46"/>
      <c r="E82" s="46"/>
      <c r="F82" s="46"/>
      <c r="G82" s="46"/>
    </row>
    <row r="83" spans="2:7" s="44" customFormat="1" x14ac:dyDescent="0.2">
      <c r="B83" s="46"/>
      <c r="C83" s="46"/>
      <c r="D83" s="46"/>
      <c r="E83" s="46"/>
      <c r="F83" s="46"/>
      <c r="G83" s="46"/>
    </row>
    <row r="84" spans="2:7" s="44" customFormat="1" x14ac:dyDescent="0.2">
      <c r="B84" s="46"/>
      <c r="C84" s="46"/>
      <c r="D84" s="46"/>
      <c r="E84" s="46"/>
      <c r="F84" s="46"/>
      <c r="G84" s="46"/>
    </row>
    <row r="85" spans="2:7" s="44" customFormat="1" x14ac:dyDescent="0.2">
      <c r="B85" s="46"/>
      <c r="C85" s="46"/>
      <c r="D85" s="46"/>
      <c r="E85" s="46"/>
      <c r="F85" s="46"/>
      <c r="G85" s="46"/>
    </row>
    <row r="86" spans="2:7" s="44" customFormat="1" x14ac:dyDescent="0.2">
      <c r="B86" s="46"/>
      <c r="C86" s="46"/>
      <c r="D86" s="46"/>
      <c r="E86" s="46"/>
      <c r="F86" s="46"/>
      <c r="G86" s="46"/>
    </row>
    <row r="87" spans="2:7" s="44" customFormat="1" x14ac:dyDescent="0.2">
      <c r="B87" s="46"/>
      <c r="C87" s="46"/>
      <c r="D87" s="46"/>
      <c r="E87" s="46"/>
      <c r="F87" s="46"/>
      <c r="G87" s="46"/>
    </row>
    <row r="88" spans="2:7" s="44" customFormat="1" x14ac:dyDescent="0.2">
      <c r="B88" s="46"/>
      <c r="C88" s="46"/>
      <c r="D88" s="46"/>
      <c r="E88" s="46"/>
      <c r="F88" s="46"/>
      <c r="G88" s="46"/>
    </row>
    <row r="89" spans="2:7" s="44" customFormat="1" x14ac:dyDescent="0.2">
      <c r="B89" s="46"/>
      <c r="C89" s="46"/>
      <c r="D89" s="46"/>
      <c r="E89" s="46"/>
      <c r="F89" s="46"/>
      <c r="G89" s="46"/>
    </row>
    <row r="90" spans="2:7" s="44" customFormat="1" x14ac:dyDescent="0.2">
      <c r="B90" s="46"/>
      <c r="C90" s="46"/>
      <c r="D90" s="46"/>
      <c r="E90" s="46"/>
      <c r="F90" s="46"/>
      <c r="G90" s="46"/>
    </row>
    <row r="91" spans="2:7" s="44" customFormat="1" x14ac:dyDescent="0.2">
      <c r="B91" s="46"/>
      <c r="C91" s="46"/>
      <c r="D91" s="46"/>
      <c r="E91" s="46"/>
      <c r="F91" s="46"/>
      <c r="G91" s="46"/>
    </row>
    <row r="92" spans="2:7" s="44" customFormat="1" x14ac:dyDescent="0.2">
      <c r="B92" s="46"/>
      <c r="C92" s="46"/>
      <c r="D92" s="46"/>
      <c r="E92" s="46"/>
      <c r="F92" s="46"/>
      <c r="G92" s="46"/>
    </row>
    <row r="93" spans="2:7" s="44" customFormat="1" x14ac:dyDescent="0.2">
      <c r="B93" s="46"/>
      <c r="C93" s="46"/>
      <c r="D93" s="46"/>
      <c r="E93" s="46"/>
      <c r="F93" s="46"/>
      <c r="G93" s="46"/>
    </row>
    <row r="94" spans="2:7" s="44" customFormat="1" x14ac:dyDescent="0.2">
      <c r="B94" s="46"/>
      <c r="C94" s="46"/>
      <c r="D94" s="46"/>
      <c r="E94" s="46"/>
      <c r="F94" s="46"/>
      <c r="G94" s="46"/>
    </row>
    <row r="95" spans="2:7" s="44" customFormat="1" x14ac:dyDescent="0.2">
      <c r="B95" s="46"/>
      <c r="C95" s="46"/>
      <c r="D95" s="46"/>
      <c r="E95" s="46"/>
      <c r="F95" s="46"/>
      <c r="G95" s="46"/>
    </row>
    <row r="96" spans="2:7" s="44" customFormat="1" x14ac:dyDescent="0.2">
      <c r="B96" s="46"/>
      <c r="C96" s="46"/>
      <c r="D96" s="46"/>
      <c r="E96" s="46"/>
      <c r="F96" s="46"/>
      <c r="G96" s="46"/>
    </row>
    <row r="97" spans="2:7" s="44" customFormat="1" x14ac:dyDescent="0.2">
      <c r="B97" s="46"/>
      <c r="C97" s="46"/>
      <c r="D97" s="46"/>
      <c r="E97" s="46"/>
      <c r="F97" s="46"/>
      <c r="G97" s="46"/>
    </row>
    <row r="98" spans="2:7" s="44" customFormat="1" x14ac:dyDescent="0.2">
      <c r="B98" s="46"/>
      <c r="C98" s="46"/>
      <c r="D98" s="46"/>
      <c r="E98" s="46"/>
      <c r="F98" s="46"/>
      <c r="G98" s="46"/>
    </row>
    <row r="99" spans="2:7" s="44" customFormat="1" x14ac:dyDescent="0.2">
      <c r="B99" s="46"/>
      <c r="C99" s="46"/>
      <c r="D99" s="46"/>
      <c r="E99" s="46"/>
      <c r="F99" s="46"/>
      <c r="G99" s="46"/>
    </row>
    <row r="100" spans="2:7" s="44" customFormat="1" x14ac:dyDescent="0.2">
      <c r="B100" s="46"/>
      <c r="C100" s="46"/>
      <c r="D100" s="46"/>
      <c r="E100" s="46"/>
      <c r="F100" s="46"/>
      <c r="G100" s="46"/>
    </row>
    <row r="101" spans="2:7" s="44" customFormat="1" x14ac:dyDescent="0.2">
      <c r="B101" s="46"/>
      <c r="C101" s="46"/>
      <c r="D101" s="46"/>
      <c r="E101" s="46"/>
      <c r="F101" s="46"/>
      <c r="G101" s="46"/>
    </row>
    <row r="102" spans="2:7" s="44" customFormat="1" x14ac:dyDescent="0.2">
      <c r="B102" s="46"/>
      <c r="C102" s="46"/>
      <c r="D102" s="46"/>
      <c r="E102" s="46"/>
      <c r="F102" s="46"/>
      <c r="G102" s="46"/>
    </row>
    <row r="103" spans="2:7" s="44" customFormat="1" x14ac:dyDescent="0.2">
      <c r="B103" s="46"/>
      <c r="C103" s="46"/>
      <c r="D103" s="46"/>
      <c r="E103" s="46"/>
      <c r="F103" s="46"/>
      <c r="G103" s="46"/>
    </row>
    <row r="104" spans="2:7" s="44" customFormat="1" x14ac:dyDescent="0.2">
      <c r="B104" s="46"/>
      <c r="C104" s="46"/>
      <c r="D104" s="46"/>
      <c r="E104" s="46"/>
      <c r="F104" s="46"/>
      <c r="G104" s="46"/>
    </row>
    <row r="105" spans="2:7" s="44" customFormat="1" x14ac:dyDescent="0.2">
      <c r="B105" s="46"/>
      <c r="C105" s="46"/>
      <c r="D105" s="46"/>
      <c r="E105" s="46"/>
      <c r="F105" s="46"/>
      <c r="G105" s="46"/>
    </row>
    <row r="106" spans="2:7" s="44" customFormat="1" x14ac:dyDescent="0.2">
      <c r="B106" s="46"/>
      <c r="C106" s="46"/>
      <c r="D106" s="46"/>
      <c r="E106" s="46"/>
      <c r="F106" s="46"/>
      <c r="G106" s="46"/>
    </row>
    <row r="107" spans="2:7" s="44" customFormat="1" x14ac:dyDescent="0.2">
      <c r="B107" s="46"/>
      <c r="C107" s="46"/>
      <c r="D107" s="46"/>
      <c r="E107" s="46"/>
      <c r="F107" s="46"/>
      <c r="G107" s="46"/>
    </row>
    <row r="108" spans="2:7" s="44" customFormat="1" x14ac:dyDescent="0.2">
      <c r="B108" s="46"/>
      <c r="C108" s="46"/>
      <c r="D108" s="46"/>
      <c r="E108" s="46"/>
      <c r="F108" s="46"/>
      <c r="G108" s="46"/>
    </row>
    <row r="109" spans="2:7" s="44" customFormat="1" x14ac:dyDescent="0.2">
      <c r="B109" s="46"/>
      <c r="C109" s="46"/>
      <c r="D109" s="46"/>
      <c r="E109" s="46"/>
      <c r="F109" s="46"/>
      <c r="G109" s="46"/>
    </row>
    <row r="110" spans="2:7" s="44" customFormat="1" x14ac:dyDescent="0.2">
      <c r="B110" s="46"/>
      <c r="C110" s="46"/>
      <c r="D110" s="46"/>
      <c r="E110" s="46"/>
      <c r="F110" s="46"/>
      <c r="G110" s="46"/>
    </row>
  </sheetData>
  <pageMargins left="0.75" right="0.75" top="1" bottom="1" header="0.5" footer="0.5"/>
  <pageSetup paperSize="9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DAB9B-8CFA-40F0-A983-C5D4ED8EE09E}"/>
</file>

<file path=customXml/itemProps2.xml><?xml version="1.0" encoding="utf-8"?>
<ds:datastoreItem xmlns:ds="http://schemas.openxmlformats.org/officeDocument/2006/customXml" ds:itemID="{FD27A954-D061-45BA-B508-354C4AE9FDAC}">
  <ds:schemaRefs>
    <ds:schemaRef ds:uri="http://purl.org/dc/elements/1.1/"/>
    <ds:schemaRef ds:uri="http://schemas.microsoft.com/office/2006/metadata/properties"/>
    <ds:schemaRef ds:uri="3407ef35-851a-4d86-a1b5-b66f49498b9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805bb67-f887-49c7-94c5-40a00613c1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3AC71C-9E37-4078-89E6-F33B53D01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5</vt:i4>
      </vt:variant>
    </vt:vector>
  </HeadingPairs>
  <TitlesOfParts>
    <vt:vector size="20" baseType="lpstr">
      <vt:lpstr>Innhold</vt:lpstr>
      <vt:lpstr>A.13.1</vt:lpstr>
      <vt:lpstr>A.13.2</vt:lpstr>
      <vt:lpstr>A.13.3</vt:lpstr>
      <vt:lpstr>A.13.4</vt:lpstr>
      <vt:lpstr>A.13.5</vt:lpstr>
      <vt:lpstr>A.13.6a</vt:lpstr>
      <vt:lpstr>A.13.6b</vt:lpstr>
      <vt:lpstr>A.13.7a</vt:lpstr>
      <vt:lpstr>A.13.7b</vt:lpstr>
      <vt:lpstr>A.13.7c</vt:lpstr>
      <vt:lpstr>A.13.7d</vt:lpstr>
      <vt:lpstr>A.13.8</vt:lpstr>
      <vt:lpstr>A.13.9</vt:lpstr>
      <vt:lpstr>A.13.10</vt:lpstr>
      <vt:lpstr>A.13.1!Utskriftsområde</vt:lpstr>
      <vt:lpstr>A.13.2!Utskriftsområde</vt:lpstr>
      <vt:lpstr>A.13.4!Utskriftsområde</vt:lpstr>
      <vt:lpstr>A.13.5!Utskriftsområde</vt:lpstr>
      <vt:lpstr>A.13.8!Utskriftsområde</vt:lpstr>
    </vt:vector>
  </TitlesOfParts>
  <Manager/>
  <Company>NIFU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Hebe Gunnes</dc:creator>
  <cp:keywords/>
  <dc:description/>
  <cp:lastModifiedBy>Olsen, Bjørn Magne</cp:lastModifiedBy>
  <cp:revision/>
  <dcterms:created xsi:type="dcterms:W3CDTF">2011-05-09T05:01:37Z</dcterms:created>
  <dcterms:modified xsi:type="dcterms:W3CDTF">2024-06-19T08:50:14Z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