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rganisasjon\A400\S421\Gruppe UoH-Instsekt-Fpers\05. Nøkkeltall\2024\Tabeller\"/>
    </mc:Choice>
  </mc:AlternateContent>
  <xr:revisionPtr revIDLastSave="0" documentId="13_ncr:1_{02EEACF0-1EC7-454E-862A-847B87CF8E84}" xr6:coauthVersionLast="47" xr6:coauthVersionMax="47" xr10:uidLastSave="{00000000-0000-0000-0000-000000000000}"/>
  <bookViews>
    <workbookView xWindow="-30828" yWindow="-4356" windowWidth="30936" windowHeight="16776" tabRatio="889" activeTab="6" xr2:uid="{00000000-000D-0000-FFFF-FFFF00000000}"/>
  </bookViews>
  <sheets>
    <sheet name="Publiseringspoeng" sheetId="105" r:id="rId1"/>
    <sheet name="Doktorgrader" sheetId="73" r:id="rId2"/>
    <sheet name="Internasjonale inntekter" sheetId="76" r:id="rId3"/>
    <sheet name="Nasjonale oppdragsinntekter" sheetId="94" r:id="rId4"/>
    <sheet name="Patenter_indikator 2020-2024" sheetId="113" r:id="rId5"/>
    <sheet name="Patenter og lisenser" sheetId="114" r:id="rId6"/>
    <sheet name="Innhold" sheetId="52" r:id="rId7"/>
    <sheet name="Tabell1" sheetId="86" r:id="rId8"/>
    <sheet name="Tabell2a" sheetId="109" r:id="rId9"/>
    <sheet name="Tabell2b" sheetId="110" r:id="rId10"/>
    <sheet name="Tabell2c" sheetId="106" r:id="rId11"/>
    <sheet name="Tabell3" sheetId="10" r:id="rId12"/>
    <sheet name="Tabell4" sheetId="107" r:id="rId13"/>
    <sheet name="Tabell5" sheetId="95" r:id="rId14"/>
    <sheet name="Tabell6" sheetId="96" r:id="rId15"/>
    <sheet name="Tabell7" sheetId="15" r:id="rId16"/>
    <sheet name="Tabell8" sheetId="101" r:id="rId17"/>
    <sheet name="Tabell9" sheetId="108" r:id="rId18"/>
    <sheet name="Tabell10" sheetId="91" r:id="rId19"/>
    <sheet name="Tabell11" sheetId="48" r:id="rId20"/>
    <sheet name="Tabell12" sheetId="37" r:id="rId21"/>
    <sheet name="Tabell13" sheetId="30" r:id="rId22"/>
    <sheet name="Tabell14" sheetId="29" r:id="rId23"/>
    <sheet name="Tabell15" sheetId="68" r:id="rId24"/>
    <sheet name="Tabell16" sheetId="25" r:id="rId25"/>
    <sheet name="Tabell17" sheetId="27" r:id="rId26"/>
    <sheet name="Tabell18" sheetId="26" r:id="rId27"/>
    <sheet name="Tabell19" sheetId="28" r:id="rId28"/>
    <sheet name="Tabell20" sheetId="32" r:id="rId29"/>
    <sheet name="Tabell21" sheetId="33" r:id="rId30"/>
    <sheet name="Tabell22" sheetId="97" r:id="rId31"/>
    <sheet name="Tabell23" sheetId="35" r:id="rId32"/>
    <sheet name="Tabell24" sheetId="90" r:id="rId33"/>
    <sheet name="Tabell25" sheetId="61" r:id="rId34"/>
    <sheet name="Tabell26" sheetId="70" r:id="rId35"/>
    <sheet name="Tabell27" sheetId="43" r:id="rId36"/>
  </sheets>
  <definedNames>
    <definedName name="_xlnm._FilterDatabase" localSheetId="24" hidden="1">Tabell16!#REF!</definedName>
    <definedName name="_xlnm.Print_Area" localSheetId="6">Innhold!$A$1:$B$38</definedName>
    <definedName name="_xlnm.Print_Area" localSheetId="3">'Nasjonale oppdragsinntekter'!$A$1:$G$12</definedName>
    <definedName name="_xlnm.Print_Area" localSheetId="4">'Patenter_indikator 2020-2024'!$A$1:$E$13</definedName>
    <definedName name="_xlnm.Print_Area" localSheetId="0">Publiseringspoeng!$A$1:$F$14</definedName>
    <definedName name="_xlnm.Print_Area" localSheetId="7">Tabell1!$A$1:$P$18</definedName>
    <definedName name="_xlnm.Print_Area" localSheetId="18">Tabell10!$A$1:$G$13</definedName>
    <definedName name="_xlnm.Print_Area" localSheetId="22">Tabell14!$A$1:$Q$16</definedName>
    <definedName name="_xlnm.Print_Area" localSheetId="24">Tabell16!$A$1:$R$14</definedName>
    <definedName name="_xlnm.Print_Area" localSheetId="25">Tabell17!$A$1:$F$14</definedName>
    <definedName name="_xlnm.Print_Area" localSheetId="26">Tabell18!$A$1:$E$14</definedName>
    <definedName name="_xlnm.Print_Area" localSheetId="27">Tabell19!$A$1:$R$16</definedName>
    <definedName name="_xlnm.Print_Area" localSheetId="30">Tabell22!#REF!</definedName>
    <definedName name="_xlnm.Print_Area" localSheetId="31">Tabell23!$A$1:$M$14</definedName>
    <definedName name="_xlnm.Print_Area" localSheetId="32">Tabell24!$A$1:$M$15</definedName>
    <definedName name="_xlnm.Print_Area" localSheetId="33">Tabell25!$A$1:$K$14</definedName>
    <definedName name="_xlnm.Print_Area" localSheetId="34">Tabell26!$A$1:$F$14</definedName>
    <definedName name="_xlnm.Print_Area" localSheetId="35">Tabell27!$A$1:$E$12</definedName>
    <definedName name="_xlnm.Print_Area" localSheetId="8">Tabell2a!$A$1:$T$17</definedName>
    <definedName name="_xlnm.Print_Area" localSheetId="9">Tabell2b!$A$1:$S$17</definedName>
    <definedName name="_xlnm.Print_Area" localSheetId="10">Tabell2c!$A$1:$F$13</definedName>
    <definedName name="_xlnm.Print_Area" localSheetId="11">Tabell3!$A$1:$S$12</definedName>
    <definedName name="_xlnm.Print_Area" localSheetId="12">Tabell4!$A$1:$L$12</definedName>
    <definedName name="_xlnm.Print_Area" localSheetId="16">Tabell8!$A$1:$M$17</definedName>
    <definedName name="_xlnm.Print_Area" localSheetId="17">Tabell9!$A$1:$F$17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68" l="1"/>
  <c r="M10" i="68"/>
  <c r="L10" i="68"/>
  <c r="K10" i="68"/>
  <c r="Y14" i="30"/>
  <c r="X14" i="30"/>
  <c r="W14" i="30"/>
  <c r="V14" i="30"/>
  <c r="F11" i="108"/>
  <c r="E11" i="108"/>
  <c r="D11" i="108"/>
  <c r="C11" i="108"/>
  <c r="B11" i="108"/>
  <c r="D27" i="95"/>
  <c r="L14" i="95"/>
  <c r="F14" i="107"/>
  <c r="H14" i="86"/>
  <c r="D12" i="94"/>
  <c r="B12" i="76"/>
  <c r="E14" i="15"/>
  <c r="F14" i="15"/>
  <c r="L14" i="15"/>
  <c r="P11" i="86"/>
  <c r="J11" i="86"/>
  <c r="F24" i="95"/>
  <c r="E12" i="94"/>
  <c r="F12" i="73"/>
  <c r="E11" i="101"/>
  <c r="F11" i="101"/>
  <c r="K11" i="101"/>
  <c r="L11" i="101"/>
  <c r="L11" i="107"/>
  <c r="K11" i="107"/>
  <c r="F14" i="10"/>
  <c r="Z11" i="30" l="1"/>
  <c r="Y11" i="30"/>
  <c r="X11" i="30"/>
  <c r="W11" i="30"/>
  <c r="V11" i="30"/>
  <c r="L10" i="90"/>
  <c r="K10" i="90"/>
  <c r="J10" i="90"/>
  <c r="I10" i="90"/>
  <c r="H10" i="90"/>
  <c r="F13" i="90"/>
  <c r="K21" i="96" l="1"/>
  <c r="L21" i="96"/>
  <c r="M21" i="96"/>
  <c r="K22" i="96"/>
  <c r="L22" i="96"/>
  <c r="M22" i="96"/>
  <c r="K23" i="96"/>
  <c r="L23" i="96"/>
  <c r="M23" i="96"/>
  <c r="K24" i="96"/>
  <c r="L24" i="96"/>
  <c r="M24" i="96"/>
  <c r="K25" i="96"/>
  <c r="L25" i="96"/>
  <c r="M25" i="96"/>
  <c r="K26" i="96"/>
  <c r="L26" i="96"/>
  <c r="M26" i="96"/>
  <c r="K27" i="96"/>
  <c r="L27" i="96"/>
  <c r="M27" i="96"/>
  <c r="K28" i="96"/>
  <c r="L28" i="96"/>
  <c r="M28" i="96"/>
  <c r="L20" i="96"/>
  <c r="M20" i="96"/>
  <c r="K20" i="96"/>
  <c r="G21" i="96"/>
  <c r="H21" i="96"/>
  <c r="I21" i="96"/>
  <c r="G22" i="96"/>
  <c r="H22" i="96"/>
  <c r="I22" i="96"/>
  <c r="G23" i="96"/>
  <c r="H23" i="96"/>
  <c r="I23" i="96"/>
  <c r="G24" i="96"/>
  <c r="H24" i="96"/>
  <c r="I24" i="96"/>
  <c r="G25" i="96"/>
  <c r="H25" i="96"/>
  <c r="I25" i="96"/>
  <c r="G26" i="96"/>
  <c r="H26" i="96"/>
  <c r="I26" i="96"/>
  <c r="G27" i="96"/>
  <c r="H27" i="96"/>
  <c r="I27" i="96"/>
  <c r="G28" i="96"/>
  <c r="H28" i="96"/>
  <c r="I28" i="96"/>
  <c r="H20" i="96"/>
  <c r="I20" i="96"/>
  <c r="G20" i="96"/>
  <c r="C21" i="96"/>
  <c r="D21" i="96"/>
  <c r="E21" i="96"/>
  <c r="C22" i="96"/>
  <c r="D22" i="96"/>
  <c r="E22" i="96"/>
  <c r="C23" i="96"/>
  <c r="D23" i="96"/>
  <c r="E23" i="96"/>
  <c r="C24" i="96"/>
  <c r="D24" i="96"/>
  <c r="E24" i="96"/>
  <c r="C25" i="96"/>
  <c r="D25" i="96"/>
  <c r="E25" i="96"/>
  <c r="C26" i="96"/>
  <c r="D26" i="96"/>
  <c r="E26" i="96"/>
  <c r="C27" i="96"/>
  <c r="D27" i="96"/>
  <c r="E27" i="96"/>
  <c r="C28" i="96"/>
  <c r="D28" i="96"/>
  <c r="E28" i="96"/>
  <c r="E20" i="96"/>
  <c r="D20" i="96"/>
  <c r="C20" i="96"/>
  <c r="B27" i="95"/>
  <c r="B20" i="95"/>
  <c r="C20" i="95"/>
  <c r="D20" i="95"/>
  <c r="E20" i="95"/>
  <c r="F20" i="95"/>
  <c r="H20" i="95"/>
  <c r="I20" i="95"/>
  <c r="J20" i="95"/>
  <c r="K20" i="95"/>
  <c r="L20" i="95"/>
  <c r="N20" i="95"/>
  <c r="O20" i="95"/>
  <c r="P20" i="95"/>
  <c r="Q20" i="95"/>
  <c r="R20" i="95"/>
  <c r="T20" i="95"/>
  <c r="U20" i="95"/>
  <c r="V20" i="95"/>
  <c r="W20" i="95"/>
  <c r="X20" i="95"/>
  <c r="Z20" i="95"/>
  <c r="AA20" i="95"/>
  <c r="AB20" i="95"/>
  <c r="AC20" i="95"/>
  <c r="AD20" i="95"/>
  <c r="B21" i="95"/>
  <c r="C21" i="95"/>
  <c r="D21" i="95"/>
  <c r="E21" i="95"/>
  <c r="F21" i="95"/>
  <c r="H21" i="95"/>
  <c r="I21" i="95"/>
  <c r="J21" i="95"/>
  <c r="K21" i="95"/>
  <c r="L21" i="95"/>
  <c r="N21" i="95"/>
  <c r="O21" i="95"/>
  <c r="P21" i="95"/>
  <c r="Q21" i="95"/>
  <c r="R21" i="95"/>
  <c r="T21" i="95"/>
  <c r="U21" i="95"/>
  <c r="V21" i="95"/>
  <c r="W21" i="95"/>
  <c r="X21" i="95"/>
  <c r="Z21" i="95"/>
  <c r="AA21" i="95"/>
  <c r="AB21" i="95"/>
  <c r="AC21" i="95"/>
  <c r="AD21" i="95"/>
  <c r="B22" i="95"/>
  <c r="C22" i="95"/>
  <c r="D22" i="95"/>
  <c r="E22" i="95"/>
  <c r="F22" i="95"/>
  <c r="H22" i="95"/>
  <c r="I22" i="95"/>
  <c r="J22" i="95"/>
  <c r="K22" i="95"/>
  <c r="L22" i="95"/>
  <c r="N22" i="95"/>
  <c r="O22" i="95"/>
  <c r="P22" i="95"/>
  <c r="Q22" i="95"/>
  <c r="R22" i="95"/>
  <c r="T22" i="95"/>
  <c r="U22" i="95"/>
  <c r="V22" i="95"/>
  <c r="W22" i="95"/>
  <c r="X22" i="95"/>
  <c r="Z22" i="95"/>
  <c r="AA22" i="95"/>
  <c r="AB22" i="95"/>
  <c r="AC22" i="95"/>
  <c r="AD22" i="95"/>
  <c r="B23" i="95"/>
  <c r="C23" i="95"/>
  <c r="D23" i="95"/>
  <c r="E23" i="95"/>
  <c r="F23" i="95"/>
  <c r="H23" i="95"/>
  <c r="I23" i="95"/>
  <c r="J23" i="95"/>
  <c r="K23" i="95"/>
  <c r="L23" i="95"/>
  <c r="N23" i="95"/>
  <c r="O23" i="95"/>
  <c r="P23" i="95"/>
  <c r="Q23" i="95"/>
  <c r="R23" i="95"/>
  <c r="T23" i="95"/>
  <c r="U23" i="95"/>
  <c r="V23" i="95"/>
  <c r="W23" i="95"/>
  <c r="X23" i="95"/>
  <c r="Z23" i="95"/>
  <c r="AA23" i="95"/>
  <c r="AB23" i="95"/>
  <c r="AC23" i="95"/>
  <c r="AD23" i="95"/>
  <c r="B24" i="95"/>
  <c r="C24" i="95"/>
  <c r="D24" i="95"/>
  <c r="E24" i="95"/>
  <c r="H24" i="95"/>
  <c r="I24" i="95"/>
  <c r="J24" i="95"/>
  <c r="K24" i="95"/>
  <c r="L24" i="95"/>
  <c r="N24" i="95"/>
  <c r="O24" i="95"/>
  <c r="P24" i="95"/>
  <c r="Q24" i="95"/>
  <c r="R24" i="95"/>
  <c r="T24" i="95"/>
  <c r="U24" i="95"/>
  <c r="V24" i="95"/>
  <c r="W24" i="95"/>
  <c r="X24" i="95"/>
  <c r="Z24" i="95"/>
  <c r="AA24" i="95"/>
  <c r="AB24" i="95"/>
  <c r="AC24" i="95"/>
  <c r="AD24" i="95"/>
  <c r="B25" i="95"/>
  <c r="C25" i="95"/>
  <c r="D25" i="95"/>
  <c r="E25" i="95"/>
  <c r="F25" i="95"/>
  <c r="H25" i="95"/>
  <c r="I25" i="95"/>
  <c r="J25" i="95"/>
  <c r="K25" i="95"/>
  <c r="L25" i="95"/>
  <c r="N25" i="95"/>
  <c r="O25" i="95"/>
  <c r="P25" i="95"/>
  <c r="Q25" i="95"/>
  <c r="R25" i="95"/>
  <c r="T25" i="95"/>
  <c r="U25" i="95"/>
  <c r="V25" i="95"/>
  <c r="W25" i="95"/>
  <c r="X25" i="95"/>
  <c r="Z25" i="95"/>
  <c r="AA25" i="95"/>
  <c r="AB25" i="95"/>
  <c r="AC25" i="95"/>
  <c r="AD25" i="95"/>
  <c r="B26" i="95"/>
  <c r="C26" i="95"/>
  <c r="D26" i="95"/>
  <c r="E26" i="95"/>
  <c r="F26" i="95"/>
  <c r="H26" i="95"/>
  <c r="I26" i="95"/>
  <c r="J26" i="95"/>
  <c r="K26" i="95"/>
  <c r="L26" i="95"/>
  <c r="N26" i="95"/>
  <c r="O26" i="95"/>
  <c r="P26" i="95"/>
  <c r="Q26" i="95"/>
  <c r="R26" i="95"/>
  <c r="T26" i="95"/>
  <c r="U26" i="95"/>
  <c r="V26" i="95"/>
  <c r="W26" i="95"/>
  <c r="X26" i="95"/>
  <c r="Z26" i="95"/>
  <c r="AA26" i="95"/>
  <c r="AB26" i="95"/>
  <c r="AC26" i="95"/>
  <c r="AD26" i="95"/>
  <c r="F19" i="95"/>
  <c r="L14" i="10" l="1"/>
  <c r="O11" i="10"/>
  <c r="P11" i="10"/>
  <c r="Q11" i="10"/>
  <c r="R11" i="10"/>
  <c r="N11" i="10"/>
  <c r="F12" i="106"/>
  <c r="C12" i="94"/>
  <c r="B12" i="94"/>
  <c r="E3" i="76"/>
  <c r="D3" i="76" s="1"/>
  <c r="C3" i="76" s="1"/>
  <c r="B3" i="76" s="1"/>
  <c r="C12" i="76"/>
  <c r="E12" i="76"/>
  <c r="C12" i="105"/>
  <c r="D12" i="105"/>
  <c r="E12" i="105"/>
  <c r="D5" i="43"/>
  <c r="B12" i="105"/>
  <c r="F12" i="105"/>
  <c r="B12" i="73"/>
  <c r="C12" i="73"/>
  <c r="D12" i="73"/>
  <c r="E12" i="73"/>
  <c r="D12" i="76"/>
  <c r="F12" i="76"/>
  <c r="F12" i="94"/>
  <c r="A1" i="106"/>
  <c r="A1" i="110"/>
  <c r="G12" i="105" l="1"/>
  <c r="D14" i="35"/>
  <c r="G14" i="35"/>
  <c r="J14" i="35"/>
  <c r="L14" i="35"/>
  <c r="O14" i="35"/>
  <c r="R14" i="35"/>
  <c r="U14" i="35"/>
  <c r="D14" i="97"/>
  <c r="G14" i="97"/>
  <c r="J14" i="97"/>
  <c r="M14" i="97"/>
  <c r="D14" i="33"/>
  <c r="G14" i="33"/>
  <c r="J14" i="33"/>
  <c r="M14" i="33"/>
  <c r="P14" i="33"/>
  <c r="S14" i="33"/>
  <c r="V14" i="33"/>
  <c r="D14" i="32"/>
  <c r="G14" i="32"/>
  <c r="J14" i="32"/>
  <c r="M14" i="32"/>
  <c r="P14" i="32"/>
  <c r="S14" i="32"/>
  <c r="V14" i="32"/>
  <c r="N14" i="28"/>
  <c r="O14" i="28"/>
  <c r="I14" i="25"/>
  <c r="D13" i="68"/>
  <c r="G13" i="68"/>
  <c r="E14" i="29"/>
  <c r="I14" i="29"/>
  <c r="M14" i="29"/>
  <c r="E14" i="30"/>
  <c r="I14" i="30"/>
  <c r="M14" i="30"/>
  <c r="Q14" i="30"/>
  <c r="G14" i="37"/>
  <c r="M14" i="37"/>
  <c r="S14" i="37"/>
  <c r="Y14" i="37"/>
  <c r="E14" i="48"/>
  <c r="G14" i="15"/>
  <c r="M14" i="15"/>
  <c r="S14" i="15"/>
  <c r="Y14" i="15"/>
  <c r="F14" i="96"/>
  <c r="J14" i="96"/>
  <c r="N14" i="96"/>
  <c r="G14" i="95"/>
  <c r="M14" i="95"/>
  <c r="S14" i="95"/>
  <c r="Y14" i="95"/>
  <c r="AE14" i="95"/>
  <c r="G14" i="10"/>
  <c r="C14" i="110"/>
  <c r="I14" i="110"/>
  <c r="C14" i="109" l="1"/>
  <c r="I14" i="109"/>
  <c r="P14" i="109"/>
  <c r="E14" i="86" l="1"/>
  <c r="AC18" i="95" l="1"/>
  <c r="AB18" i="95" s="1"/>
  <c r="AA18" i="95" s="1"/>
  <c r="Z18" i="95" s="1"/>
  <c r="W18" i="95"/>
  <c r="V18" i="95" s="1"/>
  <c r="U18" i="95" s="1"/>
  <c r="T18" i="95" s="1"/>
  <c r="Q18" i="95"/>
  <c r="P18" i="95" s="1"/>
  <c r="O18" i="95" s="1"/>
  <c r="N18" i="95" s="1"/>
  <c r="K18" i="95"/>
  <c r="J18" i="95" s="1"/>
  <c r="I18" i="95" s="1"/>
  <c r="H18" i="95" s="1"/>
  <c r="E18" i="95"/>
  <c r="D18" i="95" s="1"/>
  <c r="C18" i="95" s="1"/>
  <c r="B18" i="95" s="1"/>
  <c r="A1" i="43" l="1"/>
  <c r="A1" i="70"/>
  <c r="A1" i="68"/>
  <c r="A1" i="29"/>
  <c r="E3" i="105" l="1"/>
  <c r="A1" i="48"/>
  <c r="D3" i="105" l="1"/>
  <c r="C3" i="105" l="1"/>
  <c r="A1" i="109"/>
  <c r="B14" i="110" l="1"/>
  <c r="D14" i="110"/>
  <c r="Q14" i="110"/>
  <c r="F14" i="110"/>
  <c r="R14" i="110"/>
  <c r="G14" i="110"/>
  <c r="P14" i="110"/>
  <c r="L14" i="110"/>
  <c r="M14" i="110"/>
  <c r="O14" i="110"/>
  <c r="J14" i="110"/>
  <c r="B3" i="105"/>
  <c r="A1" i="108"/>
  <c r="E14" i="110" l="1"/>
  <c r="K14" i="110"/>
  <c r="S14" i="109"/>
  <c r="R14" i="109"/>
  <c r="O14" i="109"/>
  <c r="J14" i="109"/>
  <c r="B14" i="109"/>
  <c r="D14" i="109"/>
  <c r="M14" i="109"/>
  <c r="G14" i="109"/>
  <c r="L14" i="109"/>
  <c r="F14" i="109"/>
  <c r="Q14" i="109"/>
  <c r="E5" i="108"/>
  <c r="G14" i="107"/>
  <c r="K5" i="107"/>
  <c r="J5" i="107" s="1"/>
  <c r="I5" i="107" s="1"/>
  <c r="H5" i="107" s="1"/>
  <c r="A1" i="107"/>
  <c r="H14" i="110" l="1"/>
  <c r="N14" i="110"/>
  <c r="K14" i="109"/>
  <c r="E14" i="109"/>
  <c r="D5" i="108"/>
  <c r="E5" i="107"/>
  <c r="S14" i="110" l="1"/>
  <c r="H14" i="109"/>
  <c r="N14" i="109"/>
  <c r="C5" i="108"/>
  <c r="D5" i="107"/>
  <c r="G14" i="86" l="1"/>
  <c r="E14" i="107"/>
  <c r="T14" i="109"/>
  <c r="F14" i="86"/>
  <c r="B5" i="108"/>
  <c r="C5" i="107"/>
  <c r="D14" i="107" l="1"/>
  <c r="B5" i="107"/>
  <c r="C14" i="107" l="1"/>
  <c r="B14" i="107" l="1"/>
  <c r="D12" i="106" l="1"/>
  <c r="E12" i="106"/>
  <c r="B12" i="106"/>
  <c r="C12" i="106"/>
  <c r="L19" i="96" l="1"/>
  <c r="K19" i="96" s="1"/>
  <c r="H19" i="96"/>
  <c r="G19" i="96" s="1"/>
  <c r="D19" i="96"/>
  <c r="C19" i="96" s="1"/>
  <c r="K5" i="101" l="1"/>
  <c r="A1" i="101"/>
  <c r="E5" i="101" l="1"/>
  <c r="J5" i="101"/>
  <c r="D5" i="101" l="1"/>
  <c r="I5" i="101"/>
  <c r="C5" i="101" l="1"/>
  <c r="H5" i="101"/>
  <c r="B5" i="101" l="1"/>
  <c r="K14" i="97" l="1"/>
  <c r="E3" i="94" l="1"/>
  <c r="E3" i="73"/>
  <c r="C14" i="43"/>
  <c r="B14" i="43"/>
  <c r="D3" i="94" l="1"/>
  <c r="D3" i="73"/>
  <c r="C3" i="73" l="1"/>
  <c r="C3" i="94"/>
  <c r="G12" i="76"/>
  <c r="K14" i="86"/>
  <c r="B3" i="73" l="1"/>
  <c r="B3" i="94"/>
  <c r="A1" i="61"/>
  <c r="A1" i="90"/>
  <c r="A1" i="35"/>
  <c r="A1" i="97"/>
  <c r="A1" i="96"/>
  <c r="A1" i="95"/>
  <c r="E14" i="97" l="1"/>
  <c r="I14" i="97"/>
  <c r="F14" i="97"/>
  <c r="C14" i="97"/>
  <c r="H14" i="97"/>
  <c r="L14" i="97"/>
  <c r="B14" i="97"/>
  <c r="P5" i="96"/>
  <c r="O5" i="96" s="1"/>
  <c r="O14" i="97" l="1"/>
  <c r="N14" i="97"/>
  <c r="L5" i="96"/>
  <c r="D5" i="96"/>
  <c r="H5" i="96"/>
  <c r="AI5" i="95"/>
  <c r="AH5" i="95" s="1"/>
  <c r="AG5" i="95" s="1"/>
  <c r="AF5" i="95" s="1"/>
  <c r="E14" i="96" l="1"/>
  <c r="I14" i="96"/>
  <c r="M14" i="96"/>
  <c r="Q5" i="95"/>
  <c r="W5" i="95"/>
  <c r="K5" i="96"/>
  <c r="C5" i="96"/>
  <c r="G5" i="96"/>
  <c r="E5" i="95"/>
  <c r="AC5" i="95"/>
  <c r="K5" i="95"/>
  <c r="X14" i="95" l="1"/>
  <c r="AD14" i="95"/>
  <c r="F14" i="95"/>
  <c r="H14" i="96"/>
  <c r="D14" i="96"/>
  <c r="R14" i="95"/>
  <c r="L14" i="96"/>
  <c r="Q14" i="96"/>
  <c r="V5" i="95"/>
  <c r="P5" i="95"/>
  <c r="D5" i="95"/>
  <c r="AB5" i="95"/>
  <c r="J5" i="95"/>
  <c r="K14" i="96" l="1"/>
  <c r="Q14" i="95"/>
  <c r="C14" i="96"/>
  <c r="W14" i="95"/>
  <c r="AC14" i="95"/>
  <c r="E14" i="95"/>
  <c r="G14" i="96"/>
  <c r="U5" i="95"/>
  <c r="P14" i="96"/>
  <c r="O5" i="95"/>
  <c r="I5" i="95"/>
  <c r="C5" i="95"/>
  <c r="AA5" i="95"/>
  <c r="D14" i="95" l="1"/>
  <c r="AB14" i="95"/>
  <c r="K14" i="95"/>
  <c r="P14" i="95"/>
  <c r="V14" i="95"/>
  <c r="O14" i="96"/>
  <c r="AJ14" i="95"/>
  <c r="F27" i="95" s="1"/>
  <c r="T5" i="95"/>
  <c r="N5" i="95"/>
  <c r="B5" i="95"/>
  <c r="Z5" i="95"/>
  <c r="H5" i="95"/>
  <c r="U14" i="95" l="1"/>
  <c r="J14" i="95"/>
  <c r="O14" i="95"/>
  <c r="AA14" i="95"/>
  <c r="C14" i="95"/>
  <c r="R27" i="95"/>
  <c r="X27" i="95"/>
  <c r="L27" i="95"/>
  <c r="AD19" i="95"/>
  <c r="X19" i="95"/>
  <c r="R19" i="95"/>
  <c r="L19" i="95"/>
  <c r="AI14" i="95" l="1"/>
  <c r="E27" i="95" s="1"/>
  <c r="N14" i="95"/>
  <c r="Z14" i="95"/>
  <c r="T14" i="95"/>
  <c r="B14" i="95"/>
  <c r="I14" i="95"/>
  <c r="AD27" i="95"/>
  <c r="W19" i="95"/>
  <c r="E19" i="95"/>
  <c r="Q19" i="95"/>
  <c r="K19" i="95"/>
  <c r="AC19" i="95"/>
  <c r="AH14" i="95" l="1"/>
  <c r="H14" i="95"/>
  <c r="W27" i="95"/>
  <c r="AC27" i="95"/>
  <c r="Q27" i="95"/>
  <c r="K27" i="95"/>
  <c r="AB19" i="95"/>
  <c r="V19" i="95"/>
  <c r="P19" i="95"/>
  <c r="D19" i="95"/>
  <c r="J19" i="95"/>
  <c r="AG14" i="95" l="1"/>
  <c r="AB27" i="95"/>
  <c r="V27" i="95"/>
  <c r="P27" i="95"/>
  <c r="J27" i="95"/>
  <c r="U19" i="95"/>
  <c r="O19" i="95"/>
  <c r="C19" i="95"/>
  <c r="I19" i="95"/>
  <c r="AA19" i="95"/>
  <c r="AF14" i="95" l="1"/>
  <c r="U27" i="95"/>
  <c r="AA27" i="95"/>
  <c r="O27" i="95"/>
  <c r="C27" i="95"/>
  <c r="I27" i="95"/>
  <c r="Z19" i="95"/>
  <c r="T19" i="95"/>
  <c r="N19" i="95"/>
  <c r="B19" i="95"/>
  <c r="H19" i="95"/>
  <c r="Z27" i="95" l="1"/>
  <c r="T27" i="95"/>
  <c r="N27" i="95"/>
  <c r="H27" i="95"/>
  <c r="G12" i="94" l="1"/>
  <c r="A1" i="91"/>
  <c r="A1" i="86"/>
  <c r="E13" i="91" l="1"/>
  <c r="K4" i="90"/>
  <c r="J4" i="90" s="1"/>
  <c r="I4" i="90" s="1"/>
  <c r="H4" i="90" s="1"/>
  <c r="E4" i="90"/>
  <c r="D13" i="91" l="1"/>
  <c r="C13" i="91"/>
  <c r="F13" i="91"/>
  <c r="B13" i="91"/>
  <c r="D4" i="90"/>
  <c r="G13" i="91" l="1"/>
  <c r="E13" i="90"/>
  <c r="C4" i="90"/>
  <c r="D13" i="90" l="1"/>
  <c r="B4" i="90"/>
  <c r="C13" i="90" l="1"/>
  <c r="B13" i="90" l="1"/>
  <c r="D14" i="70" l="1"/>
  <c r="B14" i="70"/>
  <c r="E14" i="70"/>
  <c r="C14" i="70"/>
  <c r="H13" i="68" l="1"/>
  <c r="E13" i="68"/>
  <c r="B13" i="68"/>
  <c r="B14" i="86"/>
  <c r="F13" i="68"/>
  <c r="I13" i="68"/>
  <c r="C13" i="68"/>
  <c r="N14" i="86"/>
  <c r="C14" i="86"/>
  <c r="L14" i="86"/>
  <c r="M14" i="86"/>
  <c r="D14" i="86"/>
  <c r="B3" i="35"/>
  <c r="A1" i="37"/>
  <c r="F14" i="61" l="1"/>
  <c r="C14" i="61"/>
  <c r="H14" i="61"/>
  <c r="D14" i="61"/>
  <c r="B14" i="61"/>
  <c r="I14" i="61"/>
  <c r="E14" i="61"/>
  <c r="J14" i="61"/>
  <c r="G14" i="61"/>
  <c r="B3" i="29" l="1"/>
  <c r="F14" i="48" l="1"/>
  <c r="G14" i="48"/>
  <c r="B14" i="48" l="1"/>
  <c r="C14" i="48"/>
  <c r="H14" i="48"/>
  <c r="D14" i="48"/>
  <c r="A1" i="33" l="1"/>
  <c r="F14" i="35" l="1"/>
  <c r="P14" i="35"/>
  <c r="B14" i="35"/>
  <c r="E14" i="35"/>
  <c r="T14" i="35"/>
  <c r="S14" i="35"/>
  <c r="N14" i="35"/>
  <c r="C14" i="35"/>
  <c r="I14" i="35"/>
  <c r="M14" i="35"/>
  <c r="Q14" i="35"/>
  <c r="H14" i="35"/>
  <c r="K14" i="35" l="1"/>
  <c r="I14" i="33"/>
  <c r="Q14" i="33"/>
  <c r="L14" i="33"/>
  <c r="K14" i="33"/>
  <c r="H14" i="33"/>
  <c r="C14" i="33"/>
  <c r="B14" i="33"/>
  <c r="F14" i="33"/>
  <c r="T14" i="33"/>
  <c r="E14" i="33"/>
  <c r="N14" i="33"/>
  <c r="U14" i="33"/>
  <c r="R14" i="33"/>
  <c r="O14" i="33"/>
  <c r="V14" i="35"/>
  <c r="W14" i="33" l="1"/>
  <c r="X14" i="33"/>
  <c r="A1" i="32"/>
  <c r="C14" i="32" l="1"/>
  <c r="N14" i="32"/>
  <c r="O14" i="32"/>
  <c r="I14" i="32"/>
  <c r="B14" i="32"/>
  <c r="R14" i="32"/>
  <c r="Q14" i="32"/>
  <c r="L14" i="32"/>
  <c r="F14" i="32"/>
  <c r="E14" i="32"/>
  <c r="H14" i="32"/>
  <c r="T14" i="32"/>
  <c r="K14" i="32"/>
  <c r="U14" i="32"/>
  <c r="X14" i="32" l="1"/>
  <c r="W14" i="32"/>
  <c r="Y5" i="30"/>
  <c r="X5" i="30" s="1"/>
  <c r="W5" i="30" s="1"/>
  <c r="A1" i="30"/>
  <c r="N4" i="30" l="1"/>
  <c r="V5" i="30"/>
  <c r="R14" i="30" l="1"/>
  <c r="S14" i="30"/>
  <c r="J4" i="30"/>
  <c r="N14" i="30" l="1"/>
  <c r="O14" i="30"/>
  <c r="T14" i="30"/>
  <c r="M13" i="68" s="1"/>
  <c r="F4" i="30"/>
  <c r="P14" i="30" l="1"/>
  <c r="J14" i="30"/>
  <c r="K14" i="30"/>
  <c r="B4" i="30"/>
  <c r="G14" i="30" l="1"/>
  <c r="F14" i="30"/>
  <c r="L14" i="30"/>
  <c r="B14" i="30" l="1"/>
  <c r="C14" i="30"/>
  <c r="H14" i="30"/>
  <c r="D14" i="30" l="1"/>
  <c r="J14" i="29" l="1"/>
  <c r="O14" i="29"/>
  <c r="F14" i="29"/>
  <c r="C14" i="29"/>
  <c r="G14" i="29"/>
  <c r="N14" i="29"/>
  <c r="K14" i="29"/>
  <c r="B14" i="29"/>
  <c r="H14" i="29" l="1"/>
  <c r="L14" i="29"/>
  <c r="N13" i="68" s="1"/>
  <c r="P14" i="29"/>
  <c r="D14" i="29"/>
  <c r="O14" i="86" l="1"/>
  <c r="A1" i="28"/>
  <c r="F14" i="28" l="1"/>
  <c r="B14" i="28" l="1"/>
  <c r="C14" i="28"/>
  <c r="K14" i="28"/>
  <c r="P14" i="28"/>
  <c r="H14" i="28"/>
  <c r="Q14" i="28"/>
  <c r="E14" i="28"/>
  <c r="I14" i="28"/>
  <c r="L14" i="28"/>
  <c r="G14" i="28" l="1"/>
  <c r="D14" i="28"/>
  <c r="J14" i="28"/>
  <c r="R14" i="28"/>
  <c r="M14" i="28"/>
  <c r="A1" i="26"/>
  <c r="C14" i="26" l="1"/>
  <c r="B14" i="26"/>
  <c r="D14" i="26"/>
  <c r="E14" i="26" l="1"/>
  <c r="A1" i="27"/>
  <c r="B14" i="27" l="1"/>
  <c r="D14" i="27"/>
  <c r="C14" i="27"/>
  <c r="E14" i="27" l="1"/>
  <c r="A1" i="25"/>
  <c r="L14" i="25" l="1"/>
  <c r="M14" i="25"/>
  <c r="D14" i="25"/>
  <c r="K14" i="25"/>
  <c r="C14" i="25"/>
  <c r="J14" i="25"/>
  <c r="E14" i="25"/>
  <c r="B14" i="25"/>
  <c r="F14" i="25"/>
  <c r="P14" i="25"/>
  <c r="N14" i="25"/>
  <c r="G14" i="25"/>
  <c r="O14" i="25"/>
  <c r="Q14" i="25" l="1"/>
  <c r="H14" i="25"/>
  <c r="T4" i="37" l="1"/>
  <c r="AA14" i="37" l="1"/>
  <c r="Z14" i="37"/>
  <c r="AB14" i="37"/>
  <c r="F14" i="108" s="1"/>
  <c r="AC14" i="37"/>
  <c r="N4" i="37"/>
  <c r="K13" i="68" l="1"/>
  <c r="T14" i="37"/>
  <c r="U14" i="37"/>
  <c r="V14" i="37"/>
  <c r="W14" i="37"/>
  <c r="AD14" i="37"/>
  <c r="L13" i="90"/>
  <c r="L13" i="68"/>
  <c r="H4" i="37"/>
  <c r="Z14" i="30"/>
  <c r="X14" i="37" l="1"/>
  <c r="O14" i="37"/>
  <c r="Q14" i="37"/>
  <c r="P14" i="37"/>
  <c r="D14" i="108" s="1"/>
  <c r="N14" i="37"/>
  <c r="E14" i="108"/>
  <c r="P14" i="86"/>
  <c r="B4" i="37"/>
  <c r="K13" i="90"/>
  <c r="R14" i="37" l="1"/>
  <c r="I14" i="37"/>
  <c r="J14" i="37"/>
  <c r="H14" i="37"/>
  <c r="K14" i="37"/>
  <c r="J13" i="90"/>
  <c r="E14" i="37" l="1"/>
  <c r="D14" i="37"/>
  <c r="B14" i="37"/>
  <c r="C14" i="37"/>
  <c r="L14" i="37"/>
  <c r="C14" i="108"/>
  <c r="I13" i="90"/>
  <c r="F14" i="37" l="1"/>
  <c r="H13" i="90"/>
  <c r="B14" i="108"/>
  <c r="AC5" i="15"/>
  <c r="AB5" i="15" s="1"/>
  <c r="AA5" i="15" s="1"/>
  <c r="Z5" i="15" s="1"/>
  <c r="A1" i="15"/>
  <c r="E5" i="15" l="1"/>
  <c r="Q5" i="15"/>
  <c r="W5" i="15"/>
  <c r="K5" i="15"/>
  <c r="R14" i="15" l="1"/>
  <c r="P5" i="15"/>
  <c r="D5" i="15"/>
  <c r="V5" i="15"/>
  <c r="J5" i="15"/>
  <c r="X14" i="15" l="1"/>
  <c r="Q14" i="15"/>
  <c r="K14" i="15"/>
  <c r="I14" i="86"/>
  <c r="C5" i="15"/>
  <c r="B5" i="15" s="1"/>
  <c r="O5" i="15"/>
  <c r="I5" i="15"/>
  <c r="U5" i="15"/>
  <c r="AD14" i="15" l="1"/>
  <c r="J14" i="15"/>
  <c r="D14" i="15"/>
  <c r="W14" i="15"/>
  <c r="P14" i="15"/>
  <c r="N5" i="15"/>
  <c r="H5" i="15"/>
  <c r="T5" i="15"/>
  <c r="AC14" i="15" l="1"/>
  <c r="B14" i="15"/>
  <c r="I14" i="15"/>
  <c r="V14" i="15"/>
  <c r="O14" i="15"/>
  <c r="C14" i="15"/>
  <c r="H14" i="15" l="1"/>
  <c r="U14" i="15"/>
  <c r="N14" i="15"/>
  <c r="AB14" i="15"/>
  <c r="T14" i="15" l="1"/>
  <c r="AA14" i="15"/>
  <c r="Z14" i="15" l="1"/>
  <c r="Q5" i="10"/>
  <c r="A1" i="10"/>
  <c r="K5" i="10" l="1"/>
  <c r="P5" i="10"/>
  <c r="E5" i="10"/>
  <c r="O5" i="10" l="1"/>
  <c r="D5" i="10"/>
  <c r="J5" i="10"/>
  <c r="R14" i="10" l="1"/>
  <c r="E14" i="10"/>
  <c r="K14" i="107" s="1"/>
  <c r="C5" i="10"/>
  <c r="B5" i="10" s="1"/>
  <c r="J14" i="86"/>
  <c r="L14" i="107"/>
  <c r="L14" i="101"/>
  <c r="F14" i="101"/>
  <c r="I5" i="10"/>
  <c r="N5" i="10"/>
  <c r="D14" i="10" l="1"/>
  <c r="J14" i="107" s="1"/>
  <c r="K14" i="10"/>
  <c r="Q14" i="10" s="1"/>
  <c r="E14" i="101"/>
  <c r="K14" i="101"/>
  <c r="H5" i="10"/>
  <c r="B14" i="10" l="1"/>
  <c r="H14" i="107" s="1"/>
  <c r="J14" i="10"/>
  <c r="P14" i="10" s="1"/>
  <c r="C14" i="10"/>
  <c r="I14" i="107" s="1"/>
  <c r="D14" i="101"/>
  <c r="J14" i="101"/>
  <c r="C14" i="101" l="1"/>
  <c r="I14" i="101"/>
  <c r="H14" i="10"/>
  <c r="N14" i="10" s="1"/>
  <c r="I14" i="10"/>
  <c r="O14" i="10" s="1"/>
  <c r="B14" i="101"/>
  <c r="H14" i="10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P:\_Update2007\My Data Sources\(Default).odc" keepAlive="1" name="(Default)" type="5" refreshedVersion="3" saveData="1">
    <dbPr connection="Provider=Microsoft.ACE.OLEDB.12.0;User ID=Admin;Data Source=K:\Ntall\Ntall_Final.mdb;Mode=Share Deny Non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ppslagNTallOkonomi" commandType="3"/>
  </connection>
  <connection id="2" xr16:uid="{00000000-0015-0000-FFFF-FFFF01000000}" odcFile="P:\_Update2007\My Data Sources\(Default).odc" keepAlive="1" name="(Default)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  <connection id="3" xr16:uid="{00000000-0015-0000-FFFF-FFFF02000000}" odcFile="P:\_Update2007\My Data Sources\Ntall_Final OppslagPatenterLisenserOgNyetableringer.odc" keepAlive="1" name="Ntall_Final OppslagPatenterLisenserOgNyetableringer" type="5" refreshedVersion="3" saveData="1">
    <dbPr connection="Provider=MSDASQL.1;Persist Security Info=True;Data Source=MS Access Database;Extended Properties=&quot;DSN=MS Access Database;DBQ=K:\Ntall\Ntall_Final.mdb;DriverId=25;FIL=MS Access;MaxBufferSize=2048;PageTimeout=5;&quot;;Initial Catalog=K:\Ntall\Ntall_Final" command="`K:\Ntall\Ntall_Final`.`OppslagPatenterLisenserOgNyetableringer`" commandType="3"/>
  </connection>
</connections>
</file>

<file path=xl/sharedStrings.xml><?xml version="1.0" encoding="utf-8"?>
<sst xmlns="http://schemas.openxmlformats.org/spreadsheetml/2006/main" count="798" uniqueCount="224">
  <si>
    <t>Driftsresultat</t>
  </si>
  <si>
    <t/>
  </si>
  <si>
    <t>Totalt</t>
  </si>
  <si>
    <t>Totale inntekter</t>
  </si>
  <si>
    <t>SUM</t>
  </si>
  <si>
    <t>Næringsliv</t>
  </si>
  <si>
    <t>Andre</t>
  </si>
  <si>
    <t>Øvrige inntekter fra driften</t>
  </si>
  <si>
    <t>Sum</t>
  </si>
  <si>
    <t>Offentlig forvaltning</t>
  </si>
  <si>
    <t>Utlandet</t>
  </si>
  <si>
    <t>Driftsinntekter</t>
  </si>
  <si>
    <t>Norges forskningsråd</t>
  </si>
  <si>
    <t>Antall</t>
  </si>
  <si>
    <t>EU-institusjoner</t>
  </si>
  <si>
    <t>Totalt inntekter fra utlandet</t>
  </si>
  <si>
    <t>Nordiske organisasjoner</t>
  </si>
  <si>
    <t>Driftsinntekter per totale årsverk</t>
  </si>
  <si>
    <t>Annet</t>
  </si>
  <si>
    <t>Avgang til:</t>
  </si>
  <si>
    <t>Tilvekst fra:</t>
  </si>
  <si>
    <t>Arbeid utført i bistilling ved instituttet av forskere med hovedstilling i :</t>
  </si>
  <si>
    <t>Forskere ansatt i hovedstilling ved instituttet med bistilling i:</t>
  </si>
  <si>
    <t>Norden</t>
  </si>
  <si>
    <t>EU</t>
  </si>
  <si>
    <t>Øvrig Europa</t>
  </si>
  <si>
    <t>USA</t>
  </si>
  <si>
    <t>Canada</t>
  </si>
  <si>
    <t>Asia</t>
  </si>
  <si>
    <t>Rapporter</t>
  </si>
  <si>
    <t>Driftsresultat i prosent av driftsinntekter</t>
  </si>
  <si>
    <t>Antall patentsøknader</t>
  </si>
  <si>
    <t>Økonomi</t>
  </si>
  <si>
    <t>Mill. kr</t>
  </si>
  <si>
    <t>Prosent</t>
  </si>
  <si>
    <t>Herav kvinner</t>
  </si>
  <si>
    <t>Tabelloversikt</t>
  </si>
  <si>
    <t>Generelle fotnoter:</t>
  </si>
  <si>
    <t>Gjeld</t>
  </si>
  <si>
    <t>Eiendeler</t>
  </si>
  <si>
    <t>Anleggsmidler</t>
  </si>
  <si>
    <t>Omløpsmidler</t>
  </si>
  <si>
    <t>Sum eiendeler</t>
  </si>
  <si>
    <t>Egenkapital</t>
  </si>
  <si>
    <t>Sum egenkapital og gjeld</t>
  </si>
  <si>
    <t>Egenkapital og gjeld</t>
  </si>
  <si>
    <t>Andre kilder</t>
  </si>
  <si>
    <t>Forvaltnings - oppgaver</t>
  </si>
  <si>
    <t>Drifts - resultat</t>
  </si>
  <si>
    <t>Sum inntekter</t>
  </si>
  <si>
    <t>Øvrige institusjoner og organisasjoner</t>
  </si>
  <si>
    <t xml:space="preserve">    Inntekter knyttet til faglige aktiviteter som måtte være utført av andre enn instituttets egne medarbeidere inngår.</t>
  </si>
  <si>
    <t>Årsverk totalt</t>
  </si>
  <si>
    <t>Forsker-årsverk totalt</t>
  </si>
  <si>
    <t>Forskere i % av total</t>
  </si>
  <si>
    <t>Nærings-liv</t>
  </si>
  <si>
    <t>UoH</t>
  </si>
  <si>
    <t>Andre forsknings-institutt</t>
  </si>
  <si>
    <t>Utland</t>
  </si>
  <si>
    <t>Nyut-dannede</t>
  </si>
  <si>
    <t>Annet forsknings-miljø</t>
  </si>
  <si>
    <t>Avlagte doktorgrader der instituttet har bidratt med veiledning</t>
  </si>
  <si>
    <t>Kvinner</t>
  </si>
  <si>
    <t>Menn</t>
  </si>
  <si>
    <t xml:space="preserve">Kvinner </t>
  </si>
  <si>
    <t>Mnd</t>
  </si>
  <si>
    <t>Prosjektstørrelse</t>
  </si>
  <si>
    <t>0,5 - 2,0 mill. kr</t>
  </si>
  <si>
    <t>Mill kr</t>
  </si>
  <si>
    <t>Fagbøker, lærebøker, andre selvstendige utgivelser</t>
  </si>
  <si>
    <t>Kapitler og artikler i bøker, lærebøker, allmenntids-skrifter med mer</t>
  </si>
  <si>
    <t>Egen rapportserie</t>
  </si>
  <si>
    <t>Ekstern rapportserie</t>
  </si>
  <si>
    <t>Til oppdrags-givere</t>
  </si>
  <si>
    <t>Foredrag/frem-leggelse av paper/poster</t>
  </si>
  <si>
    <t>Populærvit. artikler og foredrag</t>
  </si>
  <si>
    <t>Ledere, kommentarer, anmeldelser, kronikker ol</t>
  </si>
  <si>
    <t>Konferanser, seminarer der instituttet har medvirket i arr.</t>
  </si>
  <si>
    <t>Bedriftsnavn</t>
  </si>
  <si>
    <t>Bransje</t>
  </si>
  <si>
    <t>Antall nye lisenser solgt</t>
  </si>
  <si>
    <t>Samlede lisensinntekter</t>
  </si>
  <si>
    <r>
      <t>Annet</t>
    </r>
    <r>
      <rPr>
        <vertAlign val="superscript"/>
        <sz val="8.5"/>
        <rFont val="Arial"/>
        <family val="2"/>
      </rPr>
      <t>1)</t>
    </r>
  </si>
  <si>
    <t>F.rådets andel av totale drifts-inntekter</t>
  </si>
  <si>
    <r>
      <t>Finans-inntekter m.m</t>
    </r>
    <r>
      <rPr>
        <vertAlign val="superscript"/>
        <sz val="8.5"/>
        <rFont val="Arial"/>
        <family val="2"/>
      </rPr>
      <t>1)</t>
    </r>
  </si>
  <si>
    <t>1) Omfatter finansinntekter og ekstraordinære inntekter.</t>
  </si>
  <si>
    <t>1) Gjelder årsverk utført av forskere og annet faglig personale.</t>
  </si>
  <si>
    <r>
      <t>Doktorgradsstudenter med arbeidsplass ved instituttet</t>
    </r>
    <r>
      <rPr>
        <vertAlign val="superscript"/>
        <sz val="8.5"/>
        <rFont val="Arial"/>
        <family val="2"/>
      </rPr>
      <t>1)</t>
    </r>
  </si>
  <si>
    <r>
      <t>Driftsinntekter per forskerårsverk</t>
    </r>
    <r>
      <rPr>
        <vertAlign val="superscript"/>
        <sz val="8.5"/>
        <rFont val="Arial"/>
        <family val="2"/>
      </rPr>
      <t>1)</t>
    </r>
  </si>
  <si>
    <r>
      <rPr>
        <vertAlign val="superscript"/>
        <sz val="8.5"/>
        <rFont val="Arial"/>
        <family val="2"/>
      </rPr>
      <t>1)</t>
    </r>
    <r>
      <rPr>
        <sz val="8.5"/>
        <rFont val="Arial"/>
        <family val="2"/>
      </rPr>
      <t xml:space="preserve"> Gjelder årsverk utført av forskere og annet faglig personale.</t>
    </r>
  </si>
  <si>
    <t>Totale inntekter inkluderer også finansinntekter og ekstraordinære inntekter</t>
  </si>
  <si>
    <t>Driftsinntekter er eksklusive finansinntekter og ekstraordinære inntekter</t>
  </si>
  <si>
    <t>Antall mastergradsstudenter med arbeidsplass ved instituttet</t>
  </si>
  <si>
    <t xml:space="preserve">  Mill kr</t>
  </si>
  <si>
    <t xml:space="preserve">Mill. kr  </t>
  </si>
  <si>
    <t>Totalt antall
avlagte doktorgrader</t>
  </si>
  <si>
    <r>
      <t>Antall
avlagte doktorgrader med over 50% instituttbidrag</t>
    </r>
    <r>
      <rPr>
        <vertAlign val="superscript"/>
        <sz val="8.5"/>
        <rFont val="Arial"/>
        <family val="2"/>
      </rPr>
      <t xml:space="preserve"> 1)</t>
    </r>
  </si>
  <si>
    <r>
      <rPr>
        <vertAlign val="superscript"/>
        <sz val="8.5"/>
        <rFont val="Arial"/>
        <family val="2"/>
      </rPr>
      <t>1)</t>
    </r>
    <r>
      <rPr>
        <sz val="8.5"/>
        <rFont val="Arial"/>
        <family val="2"/>
      </rPr>
      <t xml:space="preserve"> Omfatter antall avlagte doktorgrader der minst 50 prosent av arbeidet er utført ved instituttet eller der instituttet har finansiert minst 50 prosent av arbeidet.</t>
    </r>
  </si>
  <si>
    <t>Ansatte med doktorgrad per forskerårsverk</t>
  </si>
  <si>
    <t>Nivå 1</t>
  </si>
  <si>
    <t>Nivå 2</t>
  </si>
  <si>
    <t>Artikler i periodika eller serier</t>
  </si>
  <si>
    <t>Artikler i antologier</t>
  </si>
  <si>
    <t>Monografi</t>
  </si>
  <si>
    <t>CICERO</t>
  </si>
  <si>
    <t>NIKU</t>
  </si>
  <si>
    <t>NILU</t>
  </si>
  <si>
    <t>NINA</t>
  </si>
  <si>
    <t>NERSC</t>
  </si>
  <si>
    <t>TØI</t>
  </si>
  <si>
    <t xml:space="preserve"> * årsverk utført av forskere/faglig personale</t>
  </si>
  <si>
    <t>Instituttets styre</t>
  </si>
  <si>
    <t>Forskningsledelse</t>
  </si>
  <si>
    <t>Nasjonale oppdragsinntekter</t>
  </si>
  <si>
    <t>Internasjonale inntekter</t>
  </si>
  <si>
    <t>herunder EU-inntekter</t>
  </si>
  <si>
    <t>1) Omfatter antall avlagte doktorgrader der minst 50 prosent av arbeidet er utført ved instituttet eller der instituttet har finansiert minst 50 prosent av arbeidet.</t>
  </si>
  <si>
    <t>Ansatte i hovedstilling som har vært veiledere for doktorgradskandidater</t>
  </si>
  <si>
    <t>Ansatte i hovedstilling som har vært veiledere for mastergradskandidater</t>
  </si>
  <si>
    <t>Andel kvinner av totale årsverk</t>
  </si>
  <si>
    <t>Andel kvinner av faglig personale (FoU-årsverk)</t>
  </si>
  <si>
    <t>Institutt</t>
  </si>
  <si>
    <t xml:space="preserve">Strategisk </t>
  </si>
  <si>
    <t>Forprosjekt</t>
  </si>
  <si>
    <t>Ideutvikling</t>
  </si>
  <si>
    <t>Drifts -inntekter</t>
  </si>
  <si>
    <t>Ressurser - personale</t>
  </si>
  <si>
    <t>Resultater</t>
  </si>
  <si>
    <t>Forhåndstall</t>
  </si>
  <si>
    <t>2) Årsverk utført av forskere/faglig personale</t>
  </si>
  <si>
    <t>Forsknings-rådet</t>
  </si>
  <si>
    <t>Nasjonale bidragsinntekter</t>
  </si>
  <si>
    <t>Tabell 1 Hovedtall for miljøinstituttene</t>
  </si>
  <si>
    <t>Offentlige kilder</t>
  </si>
  <si>
    <t>instituttsatsning</t>
  </si>
  <si>
    <t xml:space="preserve">Egenandel i </t>
  </si>
  <si>
    <t>forskningsprosjekter</t>
  </si>
  <si>
    <t>Nettverksbygging</t>
  </si>
  <si>
    <t>Vitenskapelig</t>
  </si>
  <si>
    <t>utstyr</t>
  </si>
  <si>
    <t>0 - 0,5 mill. kr</t>
  </si>
  <si>
    <t>2,0 - 5,0 mill. kr</t>
  </si>
  <si>
    <t>&gt; 5 mill. kr</t>
  </si>
  <si>
    <t>minus ev overføring til andre</t>
  </si>
  <si>
    <t>Totale årsverk</t>
  </si>
  <si>
    <t>Årsverk forskere/ faglig personale</t>
  </si>
  <si>
    <r>
      <t>Avlagte doktor-grader</t>
    </r>
    <r>
      <rPr>
        <vertAlign val="superscript"/>
        <sz val="8.5"/>
        <rFont val="Arial"/>
        <family val="2"/>
      </rPr>
      <t>1</t>
    </r>
  </si>
  <si>
    <r>
      <t>Publikasjons-poeng per forsker-årsverk</t>
    </r>
    <r>
      <rPr>
        <vertAlign val="superscript"/>
        <sz val="8.5"/>
        <rFont val="Arial"/>
        <family val="2"/>
      </rPr>
      <t>2</t>
    </r>
  </si>
  <si>
    <t>Nasjonale bidrags-inntekter</t>
  </si>
  <si>
    <t>Nasjonale oppdrags-inntekter</t>
  </si>
  <si>
    <t>Gjennomsnitt</t>
  </si>
  <si>
    <t>Andel kvinner blant ansatte med doktorgrad</t>
  </si>
  <si>
    <t>Andel kvinner blant avlagte doktorgrader</t>
  </si>
  <si>
    <t>Instituttledelse</t>
  </si>
  <si>
    <t>Off. virk-somhet</t>
  </si>
  <si>
    <t>Summen er ikke justert for evenuelle sampublikasjoner mellom instituttene</t>
  </si>
  <si>
    <t>Publiseringspoeng</t>
  </si>
  <si>
    <t>Publiseringspoeng per forskerårsverk</t>
  </si>
  <si>
    <t>Ekstraordinær grunnbevilgning</t>
  </si>
  <si>
    <t>Ordinær grunn-
bevilgning</t>
  </si>
  <si>
    <t>Alle økonomitall viser instituttenes selvrapporterte regnskapstall og viser forbruk og ikke bevilgninger. Med mindre det er eksplititt opp, inngår inntekter som også er overført til andre</t>
  </si>
  <si>
    <t>Grunnfinansiering som 
% av driftsinntekter</t>
  </si>
  <si>
    <t>Grunnfinansiering</t>
  </si>
  <si>
    <r>
      <t>Grunnfinansiering per forskerårsverk</t>
    </r>
    <r>
      <rPr>
        <vertAlign val="superscript"/>
        <sz val="8.5"/>
        <rFont val="Arial"/>
        <family val="2"/>
      </rPr>
      <t>1)</t>
    </r>
  </si>
  <si>
    <t>grunnfinansiering</t>
  </si>
  <si>
    <t>Grunn-finansiering</t>
  </si>
  <si>
    <t>Grunn-
finansiering</t>
  </si>
  <si>
    <t>Forvaltnings- oppgaver</t>
  </si>
  <si>
    <t>Strategisk institutt- satsing</t>
  </si>
  <si>
    <t>Grunnfinansiering omfatter ordinær og evt. ekstraordinær grunnbevilgning, strategiske instituttsatsinger og STIM-EU-midler. Tallene er regnskapsførte inntekter, og viser forbruk ikke bevilgninger</t>
  </si>
  <si>
    <t>I Offentlige kilder inngår departementer, direktorat, kommuner og fylkeskommuner</t>
  </si>
  <si>
    <t>1000 kr</t>
  </si>
  <si>
    <t>NORCE (miljø)</t>
  </si>
  <si>
    <t>Grunnfinansiering omfatter ordinær og evt. ekstraordinær grunnbevilgning, strategiske instituttsatsinger og RETUR-EU-midler. Tallene er regnskapsførte inntekter, og viser forbruk ikke bevilgninger</t>
  </si>
  <si>
    <t>Grunnfinansiering omfatter ordinær og ekstraordinær grunnbevilgning, strategiske instituttprogram og RETUR-EU-midler</t>
  </si>
  <si>
    <t>Næringslivet</t>
  </si>
  <si>
    <t>Patenter og lisenser</t>
  </si>
  <si>
    <t>Sum av patensøknader, antall land for meddelte patenter og antall nye lisenser</t>
  </si>
  <si>
    <t>Antall land patenter er meddelt</t>
  </si>
  <si>
    <t>Patenter og lisenser i 2024</t>
  </si>
  <si>
    <t>Retur-EU midler</t>
  </si>
  <si>
    <t>NILU Klimat- och miljöinstitutet AB</t>
  </si>
  <si>
    <t>Forskning</t>
  </si>
  <si>
    <t>Grunnfinansiering omfatter ordinær og evt. ekstraordinær grunnbevilgning, strategiske instituttsatsinger og Retur-EU-midler. Tallene er regnskapsførte inntekter, og viser forbruk ikke bevilgninger</t>
  </si>
  <si>
    <t>Endring 2023-2024 %</t>
  </si>
  <si>
    <t>Nøkkeltall for miljøinstitutter 2024</t>
  </si>
  <si>
    <t>Tabell 2 Inntekter i 2024 etter finansieringstype og -kilder. Mill. kr</t>
  </si>
  <si>
    <t>Tabell 2c Grunnfinansiering etter type i 2024. Mill. kr</t>
  </si>
  <si>
    <t>Tabell 10 Disponering av grunnfinansieringen 2024. Mill kr</t>
  </si>
  <si>
    <t>Tabell 11 Eiendeler og egenkapital og gjeld i 2024. Mill. kr</t>
  </si>
  <si>
    <t>Tabell 15 Instituttets styre, institutt- og forskningsledelse og kvinneandeler i 2024</t>
  </si>
  <si>
    <t>Tabell 16 Avgang og tilvekst av forskere/faglig personale i 2024.</t>
  </si>
  <si>
    <t>Tabell 17 Årsverk utført ved annen institusjon av forskere/faglig personale ansatt i hovedstilling ved instituttet. 2024.</t>
  </si>
  <si>
    <t>Tabell 18 Årsverk utført ved instituttet av forskere/faglig personale ansatt i hovedstilling ved annen institusjon. 2024.</t>
  </si>
  <si>
    <t>Tabell 19 Veiledning og forskerutdanning i 2024</t>
  </si>
  <si>
    <t>Tabell 20 Utenlandske gjesteforskere ved instituttene i 2024. Antall forskere og oppholdenes varighet i måneder.</t>
  </si>
  <si>
    <t>Tabell 21 Instituttforskere med utenlandsopphold i 2024. Antall forskere og oppholdenes varighet i måneder.</t>
  </si>
  <si>
    <t>Tabell 22 Anslått fordeling av nye prosjekter i 2024 fordelt etter prosjektstørrelse. Antall prosjekter og mill. kr.</t>
  </si>
  <si>
    <t>Tabell 25 Annen formidling 2024</t>
  </si>
  <si>
    <t>Tabell 26 Lisenser og patenter 2024</t>
  </si>
  <si>
    <t>Tabell 27 Nyetableringer 2024</t>
  </si>
  <si>
    <t>Tabell 6 Nasjonale oppdragsinntekter. 2022-2024. Mill kr</t>
  </si>
  <si>
    <t>Tabell 3 Driftsinntekter og driftsresultat. 2020-2024. Mill kr og prosent</t>
  </si>
  <si>
    <t>Tabell 4 Grunnfinansiering 2020-2024. Mill. kr og i prosent av totale driftsinntekter.</t>
  </si>
  <si>
    <t>Tabell 5 Totale driftsinntekter etter finansieringskilde. 2020-2024. Mill kr</t>
  </si>
  <si>
    <t>Tabell 7 Finansiering fra utlandet etter kilde. 2020-2024. Mill kr</t>
  </si>
  <si>
    <t>Tabell 8 Driftsinntekter per totale årsverk og per forskerårsverk 2020-2024. 1000 kr</t>
  </si>
  <si>
    <t>Tabell 9 Grunnfinansiering per årsverk utført av forskere/faglig personale 2020-2024. 1000 kr</t>
  </si>
  <si>
    <t>Tabell 12 Totale årsverk, årsverk utført av forskere/faglig personale og årsverk utført av forskere/faglig personale i % av totale årsverk. 2020-2024.</t>
  </si>
  <si>
    <t>Tabell 13 Antall ansatte i hovedstilling med doktorgrad. 2020-2024</t>
  </si>
  <si>
    <t>Tabell 24 Publiseringspoeng og poeng per årsverk utført av forskere/faglig personale. 2020-2024</t>
  </si>
  <si>
    <t>Publiseringspoeng 2020-2024</t>
  </si>
  <si>
    <t>Doktorgrader avlagt av instituttets ansatte der minst 50 prosent av arbeidet er utført ved instituttet eller der instituttet har finansiert minst 50 prosent av arbeidet. 2020-2024.</t>
  </si>
  <si>
    <t>Inntekter fra utlandet. 2020-2024</t>
  </si>
  <si>
    <t>Nasjonale oppdragsinntekter. 2020-2024</t>
  </si>
  <si>
    <t>Patenter og lisenser. 2021-2024</t>
  </si>
  <si>
    <t>Tabell 6b Nasjonale oppdragsinntekter. 2022-2024. Andeler</t>
  </si>
  <si>
    <t>Tabell 5b Totale driftsinntekter etter finansieringskilde. 2020-2024. Andeler</t>
  </si>
  <si>
    <t>Tabell 2b Inntekter i 2024 etter finansieringstype og -kilde, utenom overføringer til andre. Mill. kr</t>
  </si>
  <si>
    <t>Tabell 14 Doktorgrader avlagt av personer tilknyttet instituttet 2023-2024</t>
  </si>
  <si>
    <t>Tabell 23 Antall vitenskapelige publikasjoner 2023-2024</t>
  </si>
  <si>
    <t>NIVA konsern</t>
  </si>
  <si>
    <t>1) Rapporterte tall omfatter dels antall årsverk og dels antall personer. Tallene er derfor ikke direkte sammenlignbare.</t>
  </si>
  <si>
    <t>Akvaplan NIVA inngår i NIVA fra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</si>
</sst>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0.0"/>
    <numFmt numFmtId="166" formatCode="#,##0.0,"/>
    <numFmt numFmtId="167" formatCode="#,##0.0"/>
    <numFmt numFmtId="168" formatCode="0.0;\-0.0;"/>
    <numFmt numFmtId="169" formatCode="0&quot;%&quot;"/>
    <numFmt numFmtId="170" formatCode="#"/>
    <numFmt numFmtId="171" formatCode="_ * #,##0_ ;_ * \-#,##0_ ;_ * &quot;-&quot;??_ ;_ @_ "/>
  </numFmts>
  <fonts count="3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9.5"/>
      <name val="Helv"/>
    </font>
    <font>
      <b/>
      <sz val="10"/>
      <name val="Arial"/>
      <family val="2"/>
    </font>
    <font>
      <sz val="14"/>
      <name val="Arial"/>
      <family val="2"/>
    </font>
    <font>
      <sz val="8.5"/>
      <name val="MS Sans Serif"/>
      <family val="2"/>
    </font>
    <font>
      <b/>
      <sz val="8.5"/>
      <name val="Arial"/>
      <family val="2"/>
    </font>
    <font>
      <sz val="8.5"/>
      <name val="Arial"/>
      <family val="2"/>
    </font>
    <font>
      <vertAlign val="superscript"/>
      <sz val="8.5"/>
      <name val="Arial"/>
      <family val="2"/>
    </font>
    <font>
      <b/>
      <sz val="8.5"/>
      <color indexed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.5"/>
      <name val="MS Sans Serif"/>
    </font>
    <font>
      <sz val="10"/>
      <name val="MS Sans Serif"/>
    </font>
    <font>
      <i/>
      <sz val="8.5"/>
      <color theme="1"/>
      <name val="Arial"/>
      <family val="2"/>
    </font>
    <font>
      <sz val="8"/>
      <name val="Verdana"/>
      <family val="2"/>
    </font>
    <font>
      <i/>
      <sz val="8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0" fillId="0" borderId="0"/>
    <xf numFmtId="0" fontId="8" fillId="0" borderId="0"/>
    <xf numFmtId="0" fontId="12" fillId="0" borderId="0"/>
    <xf numFmtId="9" fontId="20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5" fillId="0" borderId="0"/>
    <xf numFmtId="0" fontId="20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164" fontId="26" fillId="0" borderId="0" applyFont="0" applyFill="0" applyBorder="0" applyAlignment="0" applyProtection="0"/>
  </cellStyleXfs>
  <cellXfs count="296">
    <xf numFmtId="0" fontId="0" fillId="0" borderId="0" xfId="0"/>
    <xf numFmtId="0" fontId="13" fillId="0" borderId="0" xfId="0" applyFont="1"/>
    <xf numFmtId="0" fontId="10" fillId="0" borderId="0" xfId="0" applyFont="1"/>
    <xf numFmtId="0" fontId="14" fillId="0" borderId="0" xfId="0" applyFont="1"/>
    <xf numFmtId="0" fontId="11" fillId="0" borderId="0" xfId="2" applyFont="1"/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3" xfId="0" applyFont="1" applyBorder="1" applyAlignment="1">
      <alignment horizontal="right" wrapText="1"/>
    </xf>
    <xf numFmtId="166" fontId="17" fillId="0" borderId="0" xfId="1" applyNumberFormat="1" applyFont="1"/>
    <xf numFmtId="0" fontId="17" fillId="4" borderId="0" xfId="0" applyFont="1" applyFill="1"/>
    <xf numFmtId="0" fontId="17" fillId="3" borderId="0" xfId="0" applyFont="1" applyFill="1"/>
    <xf numFmtId="0" fontId="17" fillId="0" borderId="0" xfId="0" applyFont="1" applyAlignment="1">
      <alignment wrapText="1"/>
    </xf>
    <xf numFmtId="0" fontId="16" fillId="0" borderId="1" xfId="0" applyFont="1" applyBorder="1"/>
    <xf numFmtId="3" fontId="17" fillId="0" borderId="0" xfId="1" applyNumberFormat="1" applyFont="1"/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center" wrapText="1"/>
    </xf>
    <xf numFmtId="165" fontId="17" fillId="0" borderId="0" xfId="0" applyNumberFormat="1" applyFont="1"/>
    <xf numFmtId="1" fontId="16" fillId="0" borderId="0" xfId="0" applyNumberFormat="1" applyFont="1"/>
    <xf numFmtId="1" fontId="17" fillId="0" borderId="0" xfId="0" applyNumberFormat="1" applyFont="1"/>
    <xf numFmtId="3" fontId="17" fillId="0" borderId="0" xfId="0" applyNumberFormat="1" applyFont="1"/>
    <xf numFmtId="166" fontId="17" fillId="0" borderId="0" xfId="0" applyNumberFormat="1" applyFont="1"/>
    <xf numFmtId="0" fontId="15" fillId="0" borderId="1" xfId="0" applyFont="1" applyBorder="1"/>
    <xf numFmtId="1" fontId="17" fillId="0" borderId="1" xfId="0" applyNumberFormat="1" applyFont="1" applyBorder="1"/>
    <xf numFmtId="3" fontId="17" fillId="2" borderId="0" xfId="0" applyNumberFormat="1" applyFont="1" applyFill="1"/>
    <xf numFmtId="166" fontId="17" fillId="0" borderId="1" xfId="1" applyNumberFormat="1" applyFont="1" applyBorder="1"/>
    <xf numFmtId="166" fontId="17" fillId="0" borderId="1" xfId="1" applyNumberFormat="1" applyFont="1" applyBorder="1" applyAlignment="1">
      <alignment horizontal="center"/>
    </xf>
    <xf numFmtId="1" fontId="17" fillId="0" borderId="0" xfId="1" applyNumberFormat="1" applyFont="1"/>
    <xf numFmtId="0" fontId="19" fillId="0" borderId="0" xfId="0" applyFont="1"/>
    <xf numFmtId="165" fontId="17" fillId="0" borderId="0" xfId="1" applyNumberFormat="1" applyFont="1"/>
    <xf numFmtId="166" fontId="17" fillId="4" borderId="0" xfId="1" applyNumberFormat="1" applyFont="1" applyFill="1"/>
    <xf numFmtId="168" fontId="17" fillId="0" borderId="1" xfId="1" applyNumberFormat="1" applyFont="1" applyBorder="1" applyAlignment="1">
      <alignment horizontal="centerContinuous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7" fillId="4" borderId="0" xfId="0" applyFont="1" applyFill="1" applyAlignment="1">
      <alignment horizontal="center"/>
    </xf>
    <xf numFmtId="0" fontId="8" fillId="0" borderId="0" xfId="0" applyFont="1"/>
    <xf numFmtId="1" fontId="8" fillId="0" borderId="0" xfId="0" applyNumberFormat="1" applyFont="1"/>
    <xf numFmtId="1" fontId="17" fillId="0" borderId="3" xfId="0" applyNumberFormat="1" applyFont="1" applyBorder="1"/>
    <xf numFmtId="3" fontId="17" fillId="2" borderId="3" xfId="0" applyNumberFormat="1" applyFont="1" applyFill="1" applyBorder="1"/>
    <xf numFmtId="3" fontId="17" fillId="0" borderId="3" xfId="0" applyNumberFormat="1" applyFont="1" applyBorder="1"/>
    <xf numFmtId="1" fontId="17" fillId="4" borderId="0" xfId="0" applyNumberFormat="1" applyFont="1" applyFill="1" applyAlignment="1">
      <alignment horizontal="right" indent="3"/>
    </xf>
    <xf numFmtId="1" fontId="17" fillId="3" borderId="0" xfId="0" applyNumberFormat="1" applyFont="1" applyFill="1" applyAlignment="1">
      <alignment horizontal="right" indent="3"/>
    </xf>
    <xf numFmtId="0" fontId="17" fillId="4" borderId="0" xfId="0" applyFont="1" applyFill="1" applyAlignment="1">
      <alignment horizontal="right" indent="1"/>
    </xf>
    <xf numFmtId="166" fontId="17" fillId="4" borderId="0" xfId="0" applyNumberFormat="1" applyFont="1" applyFill="1" applyAlignment="1">
      <alignment horizontal="right" indent="1"/>
    </xf>
    <xf numFmtId="3" fontId="17" fillId="4" borderId="0" xfId="1" applyNumberFormat="1" applyFont="1" applyFill="1" applyAlignment="1">
      <alignment horizontal="right" indent="1"/>
    </xf>
    <xf numFmtId="3" fontId="17" fillId="4" borderId="0" xfId="0" applyNumberFormat="1" applyFont="1" applyFill="1" applyAlignment="1">
      <alignment horizontal="right" indent="1"/>
    </xf>
    <xf numFmtId="0" fontId="17" fillId="3" borderId="0" xfId="0" applyFont="1" applyFill="1" applyAlignment="1">
      <alignment horizontal="right" indent="1"/>
    </xf>
    <xf numFmtId="166" fontId="17" fillId="3" borderId="0" xfId="0" applyNumberFormat="1" applyFont="1" applyFill="1" applyAlignment="1">
      <alignment horizontal="right" indent="1"/>
    </xf>
    <xf numFmtId="3" fontId="17" fillId="3" borderId="0" xfId="1" applyNumberFormat="1" applyFont="1" applyFill="1" applyAlignment="1">
      <alignment horizontal="right" indent="1"/>
    </xf>
    <xf numFmtId="3" fontId="17" fillId="3" borderId="0" xfId="0" applyNumberFormat="1" applyFont="1" applyFill="1" applyAlignment="1">
      <alignment horizontal="right" indent="1"/>
    </xf>
    <xf numFmtId="166" fontId="16" fillId="0" borderId="1" xfId="1" applyNumberFormat="1" applyFont="1" applyBorder="1" applyAlignment="1">
      <alignment horizontal="center"/>
    </xf>
    <xf numFmtId="168" fontId="17" fillId="0" borderId="3" xfId="1" applyNumberFormat="1" applyFont="1" applyBorder="1" applyAlignment="1">
      <alignment horizontal="center" wrapText="1"/>
    </xf>
    <xf numFmtId="166" fontId="17" fillId="4" borderId="0" xfId="1" applyNumberFormat="1" applyFont="1" applyFill="1" applyAlignment="1">
      <alignment horizontal="right" indent="2"/>
    </xf>
    <xf numFmtId="167" fontId="17" fillId="4" borderId="0" xfId="1" applyNumberFormat="1" applyFont="1" applyFill="1" applyAlignment="1">
      <alignment horizontal="right" indent="2"/>
    </xf>
    <xf numFmtId="3" fontId="17" fillId="4" borderId="0" xfId="1" applyNumberFormat="1" applyFont="1" applyFill="1" applyAlignment="1">
      <alignment horizontal="right" indent="2"/>
    </xf>
    <xf numFmtId="166" fontId="17" fillId="3" borderId="0" xfId="1" applyNumberFormat="1" applyFont="1" applyFill="1" applyAlignment="1">
      <alignment horizontal="right" indent="2"/>
    </xf>
    <xf numFmtId="167" fontId="17" fillId="3" borderId="0" xfId="1" applyNumberFormat="1" applyFont="1" applyFill="1" applyAlignment="1">
      <alignment horizontal="right" indent="2"/>
    </xf>
    <xf numFmtId="3" fontId="17" fillId="3" borderId="0" xfId="1" applyNumberFormat="1" applyFont="1" applyFill="1" applyAlignment="1">
      <alignment horizontal="right" indent="2"/>
    </xf>
    <xf numFmtId="0" fontId="17" fillId="5" borderId="2" xfId="0" applyFont="1" applyFill="1" applyBorder="1"/>
    <xf numFmtId="166" fontId="17" fillId="5" borderId="2" xfId="1" applyNumberFormat="1" applyFont="1" applyFill="1" applyBorder="1" applyAlignment="1">
      <alignment horizontal="right" indent="2"/>
    </xf>
    <xf numFmtId="3" fontId="17" fillId="5" borderId="2" xfId="1" applyNumberFormat="1" applyFont="1" applyFill="1" applyBorder="1" applyAlignment="1">
      <alignment horizontal="right" indent="2"/>
    </xf>
    <xf numFmtId="0" fontId="17" fillId="0" borderId="2" xfId="0" applyFont="1" applyBorder="1" applyAlignment="1">
      <alignment horizontal="center"/>
    </xf>
    <xf numFmtId="3" fontId="17" fillId="5" borderId="2" xfId="1" applyNumberFormat="1" applyFont="1" applyFill="1" applyBorder="1"/>
    <xf numFmtId="1" fontId="17" fillId="5" borderId="2" xfId="1" applyNumberFormat="1" applyFont="1" applyFill="1" applyBorder="1" applyAlignment="1">
      <alignment horizontal="right" indent="3"/>
    </xf>
    <xf numFmtId="3" fontId="17" fillId="5" borderId="2" xfId="1" applyNumberFormat="1" applyFont="1" applyFill="1" applyBorder="1" applyAlignment="1">
      <alignment horizontal="right" indent="1"/>
    </xf>
    <xf numFmtId="166" fontId="17" fillId="5" borderId="2" xfId="1" applyNumberFormat="1" applyFont="1" applyFill="1" applyBorder="1" applyAlignment="1">
      <alignment horizontal="right" indent="1"/>
    </xf>
    <xf numFmtId="166" fontId="17" fillId="3" borderId="0" xfId="1" applyNumberFormat="1" applyFont="1" applyFill="1" applyAlignment="1">
      <alignment horizontal="right" indent="1"/>
    </xf>
    <xf numFmtId="0" fontId="15" fillId="0" borderId="0" xfId="0" applyFont="1" applyAlignment="1">
      <alignment horizontal="center"/>
    </xf>
    <xf numFmtId="166" fontId="17" fillId="4" borderId="0" xfId="1" applyNumberFormat="1" applyFont="1" applyFill="1" applyAlignment="1">
      <alignment horizontal="right" indent="1"/>
    </xf>
    <xf numFmtId="165" fontId="17" fillId="4" borderId="0" xfId="1" applyNumberFormat="1" applyFont="1" applyFill="1" applyAlignment="1">
      <alignment horizontal="right" indent="1"/>
    </xf>
    <xf numFmtId="165" fontId="17" fillId="3" borderId="0" xfId="1" applyNumberFormat="1" applyFont="1" applyFill="1" applyAlignment="1">
      <alignment horizontal="right" indent="1"/>
    </xf>
    <xf numFmtId="165" fontId="17" fillId="5" borderId="2" xfId="1" applyNumberFormat="1" applyFont="1" applyFill="1" applyBorder="1" applyAlignment="1">
      <alignment horizontal="right" indent="1"/>
    </xf>
    <xf numFmtId="1" fontId="17" fillId="4" borderId="0" xfId="0" applyNumberFormat="1" applyFont="1" applyFill="1" applyAlignment="1">
      <alignment horizontal="right" indent="1"/>
    </xf>
    <xf numFmtId="1" fontId="17" fillId="3" borderId="0" xfId="0" applyNumberFormat="1" applyFont="1" applyFill="1" applyAlignment="1">
      <alignment horizontal="right" indent="1"/>
    </xf>
    <xf numFmtId="0" fontId="17" fillId="0" borderId="3" xfId="0" applyFont="1" applyBorder="1" applyAlignment="1">
      <alignment horizontal="center" wrapText="1"/>
    </xf>
    <xf numFmtId="0" fontId="17" fillId="4" borderId="0" xfId="0" applyFont="1" applyFill="1" applyAlignment="1">
      <alignment horizontal="right" indent="2"/>
    </xf>
    <xf numFmtId="0" fontId="17" fillId="3" borderId="0" xfId="0" applyFont="1" applyFill="1" applyAlignment="1">
      <alignment horizontal="right" indent="2"/>
    </xf>
    <xf numFmtId="1" fontId="17" fillId="3" borderId="0" xfId="0" applyNumberFormat="1" applyFont="1" applyFill="1" applyAlignment="1">
      <alignment horizontal="right" indent="2"/>
    </xf>
    <xf numFmtId="1" fontId="17" fillId="4" borderId="0" xfId="0" applyNumberFormat="1" applyFont="1" applyFill="1" applyAlignment="1">
      <alignment horizontal="right" indent="2"/>
    </xf>
    <xf numFmtId="1" fontId="17" fillId="5" borderId="2" xfId="1" applyNumberFormat="1" applyFont="1" applyFill="1" applyBorder="1" applyAlignment="1">
      <alignment horizontal="right" indent="2"/>
    </xf>
    <xf numFmtId="3" fontId="17" fillId="4" borderId="0" xfId="0" applyNumberFormat="1" applyFont="1" applyFill="1" applyAlignment="1">
      <alignment horizontal="right" indent="2"/>
    </xf>
    <xf numFmtId="3" fontId="17" fillId="3" borderId="0" xfId="0" applyNumberFormat="1" applyFont="1" applyFill="1" applyAlignment="1">
      <alignment horizontal="right" indent="2"/>
    </xf>
    <xf numFmtId="168" fontId="17" fillId="0" borderId="0" xfId="1" applyNumberFormat="1" applyFont="1" applyAlignment="1">
      <alignment horizontal="center" wrapText="1"/>
    </xf>
    <xf numFmtId="0" fontId="17" fillId="0" borderId="3" xfId="0" applyFont="1" applyBorder="1"/>
    <xf numFmtId="165" fontId="17" fillId="0" borderId="3" xfId="1" applyNumberFormat="1" applyFont="1" applyBorder="1" applyAlignment="1">
      <alignment horizontal="center" wrapText="1"/>
    </xf>
    <xf numFmtId="165" fontId="17" fillId="0" borderId="3" xfId="0" applyNumberFormat="1" applyFont="1" applyBorder="1"/>
    <xf numFmtId="0" fontId="17" fillId="0" borderId="3" xfId="3" applyFont="1" applyBorder="1" applyAlignment="1">
      <alignment horizontal="centerContinuous"/>
    </xf>
    <xf numFmtId="0" fontId="17" fillId="0" borderId="0" xfId="3" applyFont="1" applyAlignment="1">
      <alignment horizontal="center"/>
    </xf>
    <xf numFmtId="0" fontId="17" fillId="0" borderId="0" xfId="3" quotePrefix="1" applyFont="1" applyAlignment="1">
      <alignment horizontal="center"/>
    </xf>
    <xf numFmtId="0" fontId="17" fillId="0" borderId="3" xfId="3" quotePrefix="1" applyFont="1" applyBorder="1" applyAlignment="1">
      <alignment horizontal="centerContinuous"/>
    </xf>
    <xf numFmtId="2" fontId="17" fillId="0" borderId="3" xfId="0" applyNumberFormat="1" applyFont="1" applyBorder="1" applyAlignment="1">
      <alignment wrapText="1"/>
    </xf>
    <xf numFmtId="2" fontId="17" fillId="0" borderId="3" xfId="0" applyNumberFormat="1" applyFont="1" applyBorder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0" fillId="0" borderId="1" xfId="0" applyBorder="1"/>
    <xf numFmtId="0" fontId="17" fillId="0" borderId="2" xfId="3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165" fontId="17" fillId="4" borderId="0" xfId="0" applyNumberFormat="1" applyFont="1" applyFill="1" applyAlignment="1">
      <alignment horizontal="right" indent="1"/>
    </xf>
    <xf numFmtId="165" fontId="17" fillId="3" borderId="0" xfId="0" applyNumberFormat="1" applyFont="1" applyFill="1" applyAlignment="1">
      <alignment horizontal="right" indent="1"/>
    </xf>
    <xf numFmtId="2" fontId="17" fillId="4" borderId="0" xfId="0" applyNumberFormat="1" applyFont="1" applyFill="1" applyAlignment="1">
      <alignment horizontal="right" indent="2"/>
    </xf>
    <xf numFmtId="2" fontId="17" fillId="3" borderId="0" xfId="0" applyNumberFormat="1" applyFont="1" applyFill="1" applyAlignment="1">
      <alignment horizontal="right" indent="2"/>
    </xf>
    <xf numFmtId="2" fontId="17" fillId="5" borderId="2" xfId="0" applyNumberFormat="1" applyFont="1" applyFill="1" applyBorder="1" applyAlignment="1">
      <alignment horizontal="right" indent="2"/>
    </xf>
    <xf numFmtId="166" fontId="17" fillId="5" borderId="2" xfId="0" applyNumberFormat="1" applyFont="1" applyFill="1" applyBorder="1"/>
    <xf numFmtId="0" fontId="5" fillId="0" borderId="0" xfId="8"/>
    <xf numFmtId="0" fontId="17" fillId="0" borderId="1" xfId="8" applyFont="1" applyBorder="1"/>
    <xf numFmtId="0" fontId="17" fillId="0" borderId="1" xfId="8" applyFont="1" applyBorder="1" applyAlignment="1">
      <alignment horizontal="center"/>
    </xf>
    <xf numFmtId="0" fontId="17" fillId="0" borderId="2" xfId="8" applyFont="1" applyBorder="1" applyAlignment="1">
      <alignment horizontal="center" wrapText="1"/>
    </xf>
    <xf numFmtId="0" fontId="17" fillId="0" borderId="3" xfId="8" applyFont="1" applyBorder="1" applyAlignment="1">
      <alignment horizontal="center" wrapText="1"/>
    </xf>
    <xf numFmtId="0" fontId="17" fillId="0" borderId="3" xfId="8" applyFont="1" applyBorder="1" applyAlignment="1">
      <alignment horizontal="right" indent="2"/>
    </xf>
    <xf numFmtId="0" fontId="17" fillId="3" borderId="0" xfId="6" applyFont="1" applyFill="1" applyAlignment="1">
      <alignment horizontal="right" indent="2"/>
    </xf>
    <xf numFmtId="1" fontId="17" fillId="3" borderId="0" xfId="6" applyNumberFormat="1" applyFont="1" applyFill="1" applyAlignment="1">
      <alignment horizontal="right" indent="2"/>
    </xf>
    <xf numFmtId="0" fontId="17" fillId="4" borderId="0" xfId="6" applyFont="1" applyFill="1" applyAlignment="1">
      <alignment horizontal="right" indent="2"/>
    </xf>
    <xf numFmtId="1" fontId="17" fillId="4" borderId="0" xfId="6" applyNumberFormat="1" applyFont="1" applyFill="1" applyAlignment="1">
      <alignment horizontal="right" indent="2"/>
    </xf>
    <xf numFmtId="0" fontId="17" fillId="5" borderId="2" xfId="6" applyFont="1" applyFill="1" applyBorder="1" applyAlignment="1">
      <alignment horizontal="right" indent="2"/>
    </xf>
    <xf numFmtId="1" fontId="17" fillId="5" borderId="2" xfId="6" applyNumberFormat="1" applyFont="1" applyFill="1" applyBorder="1" applyAlignment="1">
      <alignment horizontal="right" indent="2"/>
    </xf>
    <xf numFmtId="0" fontId="17" fillId="0" borderId="3" xfId="0" applyFont="1" applyBorder="1" applyAlignment="1">
      <alignment horizontal="center"/>
    </xf>
    <xf numFmtId="0" fontId="16" fillId="0" borderId="0" xfId="9" applyFont="1"/>
    <xf numFmtId="0" fontId="15" fillId="0" borderId="0" xfId="9" applyFont="1"/>
    <xf numFmtId="0" fontId="16" fillId="0" borderId="1" xfId="9" applyFont="1" applyBorder="1"/>
    <xf numFmtId="0" fontId="17" fillId="0" borderId="0" xfId="9" applyFont="1"/>
    <xf numFmtId="0" fontId="17" fillId="0" borderId="1" xfId="9" applyFont="1" applyBorder="1" applyAlignment="1">
      <alignment horizontal="center"/>
    </xf>
    <xf numFmtId="166" fontId="17" fillId="4" borderId="0" xfId="6" applyNumberFormat="1" applyFont="1" applyFill="1" applyAlignment="1">
      <alignment horizontal="center"/>
    </xf>
    <xf numFmtId="166" fontId="17" fillId="3" borderId="0" xfId="6" applyNumberFormat="1" applyFont="1" applyFill="1" applyAlignment="1">
      <alignment horizontal="center"/>
    </xf>
    <xf numFmtId="3" fontId="17" fillId="5" borderId="2" xfId="6" applyNumberFormat="1" applyFont="1" applyFill="1" applyBorder="1" applyAlignment="1">
      <alignment horizontal="right" indent="2"/>
    </xf>
    <xf numFmtId="3" fontId="17" fillId="2" borderId="3" xfId="0" applyNumberFormat="1" applyFont="1" applyFill="1" applyBorder="1" applyAlignment="1">
      <alignment horizontal="center"/>
    </xf>
    <xf numFmtId="0" fontId="13" fillId="0" borderId="0" xfId="11" applyFont="1"/>
    <xf numFmtId="0" fontId="16" fillId="0" borderId="0" xfId="11" applyFont="1"/>
    <xf numFmtId="0" fontId="3" fillId="0" borderId="0" xfId="11"/>
    <xf numFmtId="0" fontId="22" fillId="0" borderId="2" xfId="11" applyFont="1" applyBorder="1" applyAlignment="1">
      <alignment horizontal="left" wrapText="1"/>
    </xf>
    <xf numFmtId="0" fontId="23" fillId="0" borderId="2" xfId="11" applyFont="1" applyBorder="1" applyAlignment="1">
      <alignment horizontal="right"/>
    </xf>
    <xf numFmtId="0" fontId="17" fillId="3" borderId="0" xfId="11" applyFont="1" applyFill="1"/>
    <xf numFmtId="0" fontId="17" fillId="5" borderId="2" xfId="11" applyFont="1" applyFill="1" applyBorder="1"/>
    <xf numFmtId="0" fontId="22" fillId="0" borderId="2" xfId="11" applyFont="1" applyBorder="1" applyAlignment="1">
      <alignment horizontal="right"/>
    </xf>
    <xf numFmtId="9" fontId="17" fillId="3" borderId="0" xfId="13" applyFont="1" applyFill="1" applyAlignment="1"/>
    <xf numFmtId="166" fontId="17" fillId="5" borderId="2" xfId="6" applyNumberFormat="1" applyFont="1" applyFill="1" applyBorder="1"/>
    <xf numFmtId="9" fontId="17" fillId="5" borderId="2" xfId="13" applyFont="1" applyFill="1" applyBorder="1" applyAlignment="1"/>
    <xf numFmtId="0" fontId="21" fillId="0" borderId="0" xfId="11" applyFont="1"/>
    <xf numFmtId="0" fontId="24" fillId="0" borderId="0" xfId="11" applyFont="1"/>
    <xf numFmtId="0" fontId="23" fillId="0" borderId="2" xfId="11" applyFont="1" applyBorder="1"/>
    <xf numFmtId="0" fontId="17" fillId="3" borderId="0" xfId="0" applyFont="1" applyFill="1" applyAlignment="1">
      <alignment horizontal="center"/>
    </xf>
    <xf numFmtId="0" fontId="17" fillId="5" borderId="2" xfId="0" applyFont="1" applyFill="1" applyBorder="1" applyAlignment="1">
      <alignment horizontal="center"/>
    </xf>
    <xf numFmtId="9" fontId="17" fillId="3" borderId="0" xfId="13" applyFont="1" applyFill="1" applyBorder="1" applyAlignment="1"/>
    <xf numFmtId="0" fontId="16" fillId="0" borderId="2" xfId="0" applyFont="1" applyBorder="1"/>
    <xf numFmtId="0" fontId="17" fillId="2" borderId="0" xfId="11" applyFont="1" applyFill="1"/>
    <xf numFmtId="9" fontId="17" fillId="2" borderId="0" xfId="13" applyFont="1" applyFill="1" applyBorder="1" applyAlignment="1"/>
    <xf numFmtId="9" fontId="17" fillId="2" borderId="0" xfId="13" applyFont="1" applyFill="1" applyAlignment="1"/>
    <xf numFmtId="166" fontId="17" fillId="2" borderId="0" xfId="1" applyNumberFormat="1" applyFont="1" applyFill="1" applyAlignment="1">
      <alignment horizontal="right" indent="2"/>
    </xf>
    <xf numFmtId="166" fontId="17" fillId="2" borderId="0" xfId="1" applyNumberFormat="1" applyFont="1" applyFill="1"/>
    <xf numFmtId="166" fontId="17" fillId="3" borderId="0" xfId="1" applyNumberFormat="1" applyFont="1" applyFill="1"/>
    <xf numFmtId="166" fontId="17" fillId="2" borderId="0" xfId="6" applyNumberFormat="1" applyFont="1" applyFill="1" applyAlignment="1">
      <alignment horizontal="center"/>
    </xf>
    <xf numFmtId="0" fontId="15" fillId="2" borderId="0" xfId="9" applyFont="1" applyFill="1"/>
    <xf numFmtId="0" fontId="17" fillId="2" borderId="0" xfId="0" applyFont="1" applyFill="1"/>
    <xf numFmtId="167" fontId="17" fillId="2" borderId="0" xfId="1" applyNumberFormat="1" applyFont="1" applyFill="1" applyAlignment="1">
      <alignment horizontal="right" indent="2"/>
    </xf>
    <xf numFmtId="3" fontId="17" fillId="2" borderId="0" xfId="1" applyNumberFormat="1" applyFont="1" applyFill="1" applyAlignment="1">
      <alignment horizontal="right" indent="2"/>
    </xf>
    <xf numFmtId="166" fontId="17" fillId="4" borderId="0" xfId="1" applyNumberFormat="1" applyFont="1" applyFill="1" applyAlignment="1">
      <alignment horizontal="right"/>
    </xf>
    <xf numFmtId="166" fontId="17" fillId="3" borderId="0" xfId="1" applyNumberFormat="1" applyFont="1" applyFill="1" applyAlignment="1">
      <alignment horizontal="right"/>
    </xf>
    <xf numFmtId="1" fontId="17" fillId="5" borderId="2" xfId="1" applyNumberFormat="1" applyFont="1" applyFill="1" applyBorder="1" applyAlignment="1">
      <alignment horizontal="right" indent="1"/>
    </xf>
    <xf numFmtId="1" fontId="17" fillId="4" borderId="1" xfId="0" applyNumberFormat="1" applyFont="1" applyFill="1" applyBorder="1" applyAlignment="1">
      <alignment horizontal="right" indent="2"/>
    </xf>
    <xf numFmtId="167" fontId="15" fillId="0" borderId="0" xfId="0" applyNumberFormat="1" applyFont="1"/>
    <xf numFmtId="0" fontId="1" fillId="0" borderId="0" xfId="11" applyFont="1"/>
    <xf numFmtId="3" fontId="17" fillId="2" borderId="0" xfId="0" applyNumberFormat="1" applyFont="1" applyFill="1" applyAlignment="1">
      <alignment horizontal="right" indent="2"/>
    </xf>
    <xf numFmtId="0" fontId="17" fillId="0" borderId="3" xfId="9" applyFont="1" applyBorder="1" applyAlignment="1">
      <alignment horizontal="center"/>
    </xf>
    <xf numFmtId="2" fontId="17" fillId="4" borderId="0" xfId="0" applyNumberFormat="1" applyFont="1" applyFill="1"/>
    <xf numFmtId="2" fontId="17" fillId="3" borderId="0" xfId="0" applyNumberFormat="1" applyFont="1" applyFill="1"/>
    <xf numFmtId="2" fontId="17" fillId="5" borderId="2" xfId="0" applyNumberFormat="1" applyFont="1" applyFill="1" applyBorder="1"/>
    <xf numFmtId="1" fontId="17" fillId="4" borderId="0" xfId="1" applyNumberFormat="1" applyFont="1" applyFill="1" applyAlignment="1">
      <alignment horizontal="right" indent="1"/>
    </xf>
    <xf numFmtId="1" fontId="17" fillId="3" borderId="0" xfId="1" applyNumberFormat="1" applyFont="1" applyFill="1" applyAlignment="1">
      <alignment horizontal="right" indent="1"/>
    </xf>
    <xf numFmtId="0" fontId="0" fillId="6" borderId="1" xfId="0" applyFill="1" applyBorder="1"/>
    <xf numFmtId="0" fontId="17" fillId="6" borderId="1" xfId="0" applyFont="1" applyFill="1" applyBorder="1" applyAlignment="1">
      <alignment horizontal="center"/>
    </xf>
    <xf numFmtId="0" fontId="15" fillId="6" borderId="1" xfId="0" applyFont="1" applyFill="1" applyBorder="1"/>
    <xf numFmtId="0" fontId="17" fillId="6" borderId="1" xfId="0" applyFont="1" applyFill="1" applyBorder="1"/>
    <xf numFmtId="0" fontId="0" fillId="6" borderId="3" xfId="0" applyFill="1" applyBorder="1"/>
    <xf numFmtId="0" fontId="17" fillId="6" borderId="3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166" fontId="16" fillId="0" borderId="1" xfId="6" applyNumberFormat="1" applyFont="1" applyBorder="1"/>
    <xf numFmtId="0" fontId="17" fillId="0" borderId="3" xfId="3" applyFont="1" applyBorder="1" applyAlignment="1">
      <alignment horizontal="center" wrapText="1"/>
    </xf>
    <xf numFmtId="165" fontId="17" fillId="4" borderId="0" xfId="0" applyNumberFormat="1" applyFont="1" applyFill="1"/>
    <xf numFmtId="165" fontId="17" fillId="3" borderId="0" xfId="0" applyNumberFormat="1" applyFont="1" applyFill="1"/>
    <xf numFmtId="165" fontId="17" fillId="5" borderId="2" xfId="1" applyNumberFormat="1" applyFont="1" applyFill="1" applyBorder="1"/>
    <xf numFmtId="3" fontId="17" fillId="2" borderId="0" xfId="1" applyNumberFormat="1" applyFont="1" applyFill="1" applyAlignment="1">
      <alignment horizontal="right" indent="1"/>
    </xf>
    <xf numFmtId="165" fontId="17" fillId="2" borderId="0" xfId="1" applyNumberFormat="1" applyFont="1" applyFill="1"/>
    <xf numFmtId="165" fontId="17" fillId="2" borderId="0" xfId="1" applyNumberFormat="1" applyFont="1" applyFill="1" applyAlignment="1">
      <alignment horizontal="right" indent="1"/>
    </xf>
    <xf numFmtId="2" fontId="17" fillId="2" borderId="0" xfId="1" applyNumberFormat="1" applyFont="1" applyFill="1"/>
    <xf numFmtId="9" fontId="17" fillId="2" borderId="0" xfId="4" applyFont="1" applyFill="1" applyBorder="1" applyAlignment="1"/>
    <xf numFmtId="9" fontId="17" fillId="3" borderId="0" xfId="4" applyFont="1" applyFill="1" applyBorder="1" applyAlignment="1"/>
    <xf numFmtId="9" fontId="17" fillId="5" borderId="2" xfId="4" applyFont="1" applyFill="1" applyBorder="1" applyAlignment="1"/>
    <xf numFmtId="9" fontId="17" fillId="2" borderId="0" xfId="4" applyFont="1" applyFill="1" applyBorder="1" applyAlignment="1">
      <alignment horizontal="right"/>
    </xf>
    <xf numFmtId="0" fontId="25" fillId="0" borderId="0" xfId="0" applyFont="1"/>
    <xf numFmtId="0" fontId="25" fillId="6" borderId="1" xfId="0" applyFont="1" applyFill="1" applyBorder="1"/>
    <xf numFmtId="0" fontId="25" fillId="6" borderId="3" xfId="0" applyFont="1" applyFill="1" applyBorder="1"/>
    <xf numFmtId="166" fontId="17" fillId="5" borderId="2" xfId="6" applyNumberFormat="1" applyFont="1" applyFill="1" applyBorder="1" applyAlignment="1">
      <alignment horizontal="center"/>
    </xf>
    <xf numFmtId="0" fontId="17" fillId="0" borderId="3" xfId="7" applyFont="1" applyBorder="1" applyAlignment="1">
      <alignment horizontal="center" wrapText="1"/>
    </xf>
    <xf numFmtId="170" fontId="17" fillId="4" borderId="0" xfId="1" applyNumberFormat="1" applyFont="1" applyFill="1" applyAlignment="1">
      <alignment horizontal="right" indent="2"/>
    </xf>
    <xf numFmtId="170" fontId="17" fillId="3" borderId="0" xfId="1" applyNumberFormat="1" applyFont="1" applyFill="1" applyAlignment="1">
      <alignment horizontal="right" indent="2"/>
    </xf>
    <xf numFmtId="170" fontId="17" fillId="2" borderId="0" xfId="1" applyNumberFormat="1" applyFont="1" applyFill="1" applyAlignment="1">
      <alignment horizontal="right" indent="2"/>
    </xf>
    <xf numFmtId="170" fontId="17" fillId="5" borderId="2" xfId="1" applyNumberFormat="1" applyFont="1" applyFill="1" applyBorder="1" applyAlignment="1">
      <alignment horizontal="right" indent="2"/>
    </xf>
    <xf numFmtId="0" fontId="27" fillId="0" borderId="0" xfId="0" applyFont="1"/>
    <xf numFmtId="0" fontId="28" fillId="0" borderId="0" xfId="0" applyFont="1" applyAlignment="1">
      <alignment horizontal="center"/>
    </xf>
    <xf numFmtId="0" fontId="17" fillId="0" borderId="2" xfId="0" applyFont="1" applyBorder="1" applyAlignment="1">
      <alignment horizontal="center" wrapText="1"/>
    </xf>
    <xf numFmtId="166" fontId="17" fillId="5" borderId="2" xfId="0" applyNumberFormat="1" applyFont="1" applyFill="1" applyBorder="1" applyAlignment="1">
      <alignment horizontal="right" indent="1"/>
    </xf>
    <xf numFmtId="169" fontId="17" fillId="0" borderId="3" xfId="6" applyNumberFormat="1" applyFont="1" applyBorder="1" applyAlignment="1">
      <alignment horizontal="center" wrapText="1"/>
    </xf>
    <xf numFmtId="2" fontId="17" fillId="4" borderId="0" xfId="15" applyNumberFormat="1" applyFont="1" applyFill="1" applyBorder="1" applyAlignment="1">
      <alignment horizontal="right" indent="2"/>
    </xf>
    <xf numFmtId="2" fontId="17" fillId="3" borderId="0" xfId="15" applyNumberFormat="1" applyFont="1" applyFill="1" applyBorder="1" applyAlignment="1">
      <alignment horizontal="right" indent="2"/>
    </xf>
    <xf numFmtId="2" fontId="17" fillId="5" borderId="2" xfId="15" applyNumberFormat="1" applyFont="1" applyFill="1" applyBorder="1" applyAlignment="1">
      <alignment horizontal="right" indent="2"/>
    </xf>
    <xf numFmtId="0" fontId="20" fillId="0" borderId="0" xfId="0" applyFont="1"/>
    <xf numFmtId="0" fontId="8" fillId="4" borderId="0" xfId="0" applyFont="1" applyFill="1"/>
    <xf numFmtId="1" fontId="8" fillId="4" borderId="0" xfId="0" applyNumberFormat="1" applyFont="1" applyFill="1" applyAlignment="1">
      <alignment horizontal="right" indent="1"/>
    </xf>
    <xf numFmtId="0" fontId="8" fillId="3" borderId="0" xfId="0" applyFont="1" applyFill="1"/>
    <xf numFmtId="1" fontId="8" fillId="3" borderId="0" xfId="0" applyNumberFormat="1" applyFont="1" applyFill="1" applyAlignment="1">
      <alignment horizontal="right" indent="1"/>
    </xf>
    <xf numFmtId="0" fontId="8" fillId="5" borderId="2" xfId="0" applyFont="1" applyFill="1" applyBorder="1"/>
    <xf numFmtId="3" fontId="8" fillId="5" borderId="2" xfId="1" applyNumberFormat="1" applyFont="1" applyFill="1" applyBorder="1" applyAlignment="1">
      <alignment horizontal="right" indent="1"/>
    </xf>
    <xf numFmtId="0" fontId="13" fillId="0" borderId="0" xfId="9" applyFont="1"/>
    <xf numFmtId="1" fontId="13" fillId="0" borderId="0" xfId="0" applyNumberFormat="1" applyFont="1"/>
    <xf numFmtId="2" fontId="17" fillId="5" borderId="2" xfId="1" applyNumberFormat="1" applyFont="1" applyFill="1" applyBorder="1" applyAlignment="1">
      <alignment horizontal="right" indent="2"/>
    </xf>
    <xf numFmtId="4" fontId="17" fillId="5" borderId="2" xfId="1" applyNumberFormat="1" applyFont="1" applyFill="1" applyBorder="1" applyAlignment="1">
      <alignment horizontal="right" indent="2"/>
    </xf>
    <xf numFmtId="0" fontId="17" fillId="0" borderId="2" xfId="7" applyFont="1" applyBorder="1" applyAlignment="1">
      <alignment horizontal="center" wrapText="1"/>
    </xf>
    <xf numFmtId="0" fontId="21" fillId="0" borderId="0" xfId="8" applyFont="1"/>
    <xf numFmtId="166" fontId="17" fillId="4" borderId="0" xfId="0" applyNumberFormat="1" applyFont="1" applyFill="1" applyAlignment="1">
      <alignment horizontal="right" indent="2"/>
    </xf>
    <xf numFmtId="166" fontId="17" fillId="3" borderId="0" xfId="0" applyNumberFormat="1" applyFont="1" applyFill="1" applyAlignment="1">
      <alignment horizontal="right" indent="2"/>
    </xf>
    <xf numFmtId="166" fontId="17" fillId="2" borderId="0" xfId="0" applyNumberFormat="1" applyFont="1" applyFill="1" applyAlignment="1">
      <alignment horizontal="right" indent="2"/>
    </xf>
    <xf numFmtId="166" fontId="17" fillId="5" borderId="2" xfId="0" applyNumberFormat="1" applyFont="1" applyFill="1" applyBorder="1" applyAlignment="1">
      <alignment horizontal="right" indent="2"/>
    </xf>
    <xf numFmtId="3" fontId="17" fillId="4" borderId="5" xfId="0" applyNumberFormat="1" applyFont="1" applyFill="1" applyBorder="1" applyAlignment="1">
      <alignment horizontal="right" indent="1"/>
    </xf>
    <xf numFmtId="3" fontId="17" fillId="3" borderId="5" xfId="0" applyNumberFormat="1" applyFont="1" applyFill="1" applyBorder="1" applyAlignment="1">
      <alignment horizontal="right" indent="1"/>
    </xf>
    <xf numFmtId="3" fontId="17" fillId="5" borderId="4" xfId="1" applyNumberFormat="1" applyFont="1" applyFill="1" applyBorder="1" applyAlignment="1">
      <alignment horizontal="right" indent="1"/>
    </xf>
    <xf numFmtId="3" fontId="17" fillId="4" borderId="6" xfId="0" applyNumberFormat="1" applyFont="1" applyFill="1" applyBorder="1" applyAlignment="1">
      <alignment horizontal="right" indent="1"/>
    </xf>
    <xf numFmtId="3" fontId="17" fillId="3" borderId="6" xfId="0" applyNumberFormat="1" applyFont="1" applyFill="1" applyBorder="1" applyAlignment="1">
      <alignment horizontal="right" indent="1"/>
    </xf>
    <xf numFmtId="3" fontId="17" fillId="5" borderId="7" xfId="1" applyNumberFormat="1" applyFont="1" applyFill="1" applyBorder="1" applyAlignment="1">
      <alignment horizontal="right" indent="1"/>
    </xf>
    <xf numFmtId="0" fontId="29" fillId="0" borderId="0" xfId="0" applyFont="1"/>
    <xf numFmtId="0" fontId="16" fillId="0" borderId="2" xfId="11" applyFont="1" applyBorder="1" applyAlignment="1">
      <alignment horizontal="left" wrapText="1"/>
    </xf>
    <xf numFmtId="0" fontId="16" fillId="0" borderId="2" xfId="3" applyFont="1" applyBorder="1" applyAlignment="1">
      <alignment horizontal="right" wrapText="1"/>
    </xf>
    <xf numFmtId="0" fontId="17" fillId="0" borderId="2" xfId="0" applyFont="1" applyBorder="1"/>
    <xf numFmtId="0" fontId="29" fillId="0" borderId="0" xfId="0" applyFont="1" applyAlignment="1">
      <alignment horizontal="left"/>
    </xf>
    <xf numFmtId="1" fontId="17" fillId="0" borderId="2" xfId="0" applyNumberFormat="1" applyFont="1" applyBorder="1" applyAlignment="1">
      <alignment horizontal="center" wrapText="1"/>
    </xf>
    <xf numFmtId="1" fontId="17" fillId="0" borderId="3" xfId="0" applyNumberFormat="1" applyFont="1" applyBorder="1" applyAlignment="1">
      <alignment horizontal="center" wrapText="1"/>
    </xf>
    <xf numFmtId="1" fontId="17" fillId="2" borderId="3" xfId="0" applyNumberFormat="1" applyFont="1" applyFill="1" applyBorder="1" applyAlignment="1">
      <alignment horizontal="center" wrapText="1"/>
    </xf>
    <xf numFmtId="0" fontId="17" fillId="0" borderId="2" xfId="0" applyFont="1" applyBorder="1" applyAlignment="1">
      <alignment wrapText="1"/>
    </xf>
    <xf numFmtId="0" fontId="17" fillId="0" borderId="2" xfId="0" applyFont="1" applyBorder="1" applyAlignment="1">
      <alignment horizontal="right" indent="2"/>
    </xf>
    <xf numFmtId="0" fontId="30" fillId="0" borderId="0" xfId="2" applyFont="1"/>
    <xf numFmtId="171" fontId="17" fillId="2" borderId="0" xfId="15" applyNumberFormat="1" applyFont="1" applyFill="1" applyBorder="1" applyAlignment="1"/>
    <xf numFmtId="171" fontId="17" fillId="4" borderId="0" xfId="15" applyNumberFormat="1" applyFont="1" applyFill="1" applyAlignment="1">
      <alignment horizontal="right" indent="2"/>
    </xf>
    <xf numFmtId="171" fontId="17" fillId="3" borderId="0" xfId="15" applyNumberFormat="1" applyFont="1" applyFill="1" applyBorder="1" applyAlignment="1"/>
    <xf numFmtId="171" fontId="17" fillId="3" borderId="0" xfId="15" applyNumberFormat="1" applyFont="1" applyFill="1" applyAlignment="1"/>
    <xf numFmtId="171" fontId="17" fillId="2" borderId="0" xfId="15" applyNumberFormat="1" applyFont="1" applyFill="1" applyAlignment="1"/>
    <xf numFmtId="171" fontId="17" fillId="5" borderId="2" xfId="15" applyNumberFormat="1" applyFont="1" applyFill="1" applyBorder="1" applyAlignment="1"/>
    <xf numFmtId="0" fontId="31" fillId="0" borderId="0" xfId="11" applyFont="1"/>
    <xf numFmtId="166" fontId="17" fillId="0" borderId="2" xfId="1" applyNumberFormat="1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left"/>
    </xf>
    <xf numFmtId="166" fontId="17" fillId="0" borderId="3" xfId="1" applyNumberFormat="1" applyFont="1" applyBorder="1" applyAlignment="1">
      <alignment horizontal="center"/>
    </xf>
    <xf numFmtId="165" fontId="17" fillId="2" borderId="3" xfId="1" applyNumberFormat="1" applyFont="1" applyFill="1" applyBorder="1" applyAlignment="1">
      <alignment horizontal="center"/>
    </xf>
    <xf numFmtId="1" fontId="17" fillId="0" borderId="3" xfId="1" applyNumberFormat="1" applyFont="1" applyBorder="1" applyAlignment="1">
      <alignment horizontal="center"/>
    </xf>
    <xf numFmtId="0" fontId="17" fillId="0" borderId="3" xfId="0" applyFont="1" applyBorder="1" applyAlignment="1">
      <alignment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right" indent="2"/>
    </xf>
    <xf numFmtId="166" fontId="17" fillId="2" borderId="3" xfId="1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1" fontId="17" fillId="2" borderId="3" xfId="1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right"/>
    </xf>
    <xf numFmtId="0" fontId="17" fillId="0" borderId="3" xfId="9" applyFont="1" applyBorder="1"/>
    <xf numFmtId="0" fontId="17" fillId="0" borderId="3" xfId="8" applyFont="1" applyBorder="1" applyAlignment="1">
      <alignment wrapText="1"/>
    </xf>
    <xf numFmtId="2" fontId="17" fillId="0" borderId="0" xfId="0" applyNumberFormat="1" applyFont="1" applyAlignment="1">
      <alignment wrapText="1"/>
    </xf>
    <xf numFmtId="0" fontId="17" fillId="0" borderId="2" xfId="3" applyFont="1" applyBorder="1" applyAlignment="1">
      <alignment wrapText="1"/>
    </xf>
    <xf numFmtId="0" fontId="17" fillId="0" borderId="0" xfId="3" applyFont="1" applyAlignment="1">
      <alignment horizontal="center" wrapText="1"/>
    </xf>
    <xf numFmtId="0" fontId="17" fillId="2" borderId="3" xfId="3" applyFont="1" applyFill="1" applyBorder="1" applyAlignment="1">
      <alignment horizontal="center" wrapText="1"/>
    </xf>
    <xf numFmtId="0" fontId="0" fillId="0" borderId="3" xfId="0" applyBorder="1"/>
    <xf numFmtId="166" fontId="17" fillId="4" borderId="0" xfId="6" applyNumberFormat="1" applyFont="1" applyFill="1" applyAlignment="1">
      <alignment horizontal="right" indent="1"/>
    </xf>
    <xf numFmtId="165" fontId="17" fillId="4" borderId="0" xfId="6" applyNumberFormat="1" applyFont="1" applyFill="1" applyAlignment="1">
      <alignment horizontal="right" indent="1"/>
    </xf>
    <xf numFmtId="165" fontId="17" fillId="2" borderId="3" xfId="0" applyNumberFormat="1" applyFont="1" applyFill="1" applyBorder="1" applyAlignment="1">
      <alignment horizontal="center"/>
    </xf>
    <xf numFmtId="1" fontId="5" fillId="0" borderId="0" xfId="8" applyNumberFormat="1"/>
    <xf numFmtId="1" fontId="16" fillId="0" borderId="2" xfId="1" applyNumberFormat="1" applyFont="1" applyBorder="1" applyAlignment="1">
      <alignment horizontal="center" wrapText="1"/>
    </xf>
    <xf numFmtId="0" fontId="16" fillId="0" borderId="2" xfId="1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29" fillId="0" borderId="0" xfId="0" applyFont="1" applyAlignment="1">
      <alignment horizontal="left" wrapText="1"/>
    </xf>
    <xf numFmtId="0" fontId="17" fillId="2" borderId="3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2" borderId="3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2" xfId="8" applyFont="1" applyBorder="1" applyAlignment="1">
      <alignment horizontal="center"/>
    </xf>
    <xf numFmtId="0" fontId="17" fillId="0" borderId="2" xfId="8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167" fontId="17" fillId="0" borderId="3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2" fontId="17" fillId="0" borderId="3" xfId="0" applyNumberFormat="1" applyFont="1" applyBorder="1" applyAlignment="1">
      <alignment horizontal="center" wrapText="1"/>
    </xf>
    <xf numFmtId="0" fontId="17" fillId="0" borderId="2" xfId="3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166" fontId="16" fillId="0" borderId="2" xfId="6" applyNumberFormat="1" applyFont="1" applyBorder="1" applyAlignment="1">
      <alignment horizontal="center"/>
    </xf>
  </cellXfs>
  <cellStyles count="16">
    <cellStyle name="Komma" xfId="15" builtinId="3"/>
    <cellStyle name="Normal" xfId="0" builtinId="0"/>
    <cellStyle name="Normal 2" xfId="5" xr:uid="{00000000-0005-0000-0000-000002000000}"/>
    <cellStyle name="Normal 2 2" xfId="7" xr:uid="{00000000-0005-0000-0000-000003000000}"/>
    <cellStyle name="Normal 2 2 2" xfId="8" xr:uid="{00000000-0005-0000-0000-000004000000}"/>
    <cellStyle name="Normal 2 3" xfId="11" xr:uid="{00000000-0005-0000-0000-000005000000}"/>
    <cellStyle name="Normal 2 4" xfId="14" xr:uid="{00000000-0005-0000-0000-000006000000}"/>
    <cellStyle name="Normal 3" xfId="9" xr:uid="{00000000-0005-0000-0000-000007000000}"/>
    <cellStyle name="Normal 4" xfId="10" xr:uid="{00000000-0005-0000-0000-000008000000}"/>
    <cellStyle name="Normal 5" xfId="12" xr:uid="{00000000-0005-0000-0000-000009000000}"/>
    <cellStyle name="Normal_BF 1999" xfId="1" xr:uid="{00000000-0005-0000-0000-00000A000000}"/>
    <cellStyle name="Normal_BF 1999 2" xfId="6" xr:uid="{00000000-0005-0000-0000-00000B000000}"/>
    <cellStyle name="Normal_MU 1999" xfId="2" xr:uid="{00000000-0005-0000-0000-00000C000000}"/>
    <cellStyle name="Normal_Publisering &amp; formidling" xfId="3" xr:uid="{00000000-0005-0000-0000-00000D000000}"/>
    <cellStyle name="Prosent" xfId="4" builtinId="5"/>
    <cellStyle name="Prosent 2" xfId="13" xr:uid="{00000000-0005-0000-0000-00000F000000}"/>
  </cellStyles>
  <dxfs count="368"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</dxfs>
  <tableStyles count="0" defaultTableStyle="TableStyleMedium9" defaultPivotStyle="PivotStyleLight16"/>
  <colors>
    <mruColors>
      <color rgb="FF99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56E4-1292-43B6-91BD-7CCEFF1B7324}">
  <sheetPr>
    <tabColor theme="8"/>
    <pageSetUpPr fitToPage="1"/>
  </sheetPr>
  <dimension ref="A1:G15"/>
  <sheetViews>
    <sheetView showGridLines="0" zoomScale="120" zoomScaleNormal="120" workbookViewId="0">
      <selection activeCell="C31" sqref="C31"/>
    </sheetView>
  </sheetViews>
  <sheetFormatPr baseColWidth="10" defaultColWidth="11.453125" defaultRowHeight="11" x14ac:dyDescent="0.25"/>
  <cols>
    <col min="1" max="1" width="21.90625" style="8" customWidth="1"/>
    <col min="2" max="6" width="7.453125" style="8" customWidth="1"/>
    <col min="7" max="7" width="19" style="8" bestFit="1" customWidth="1"/>
    <col min="8" max="16384" width="11.453125" style="8"/>
  </cols>
  <sheetData>
    <row r="1" spans="1:7" s="5" customFormat="1" ht="15" customHeight="1" x14ac:dyDescent="0.25">
      <c r="A1" s="129" t="s">
        <v>211</v>
      </c>
      <c r="B1" s="11"/>
      <c r="C1" s="11"/>
      <c r="D1" s="6"/>
      <c r="E1" s="6"/>
      <c r="F1" s="6"/>
    </row>
    <row r="2" spans="1:7" s="5" customFormat="1" ht="12" customHeight="1" x14ac:dyDescent="0.25">
      <c r="A2" s="129"/>
      <c r="B2" s="11"/>
      <c r="C2" s="11"/>
      <c r="D2" s="6"/>
      <c r="E2" s="6"/>
      <c r="F2" s="6"/>
    </row>
    <row r="3" spans="1:7" s="70" customFormat="1" ht="11.5" x14ac:dyDescent="0.25">
      <c r="A3" s="231" t="s">
        <v>121</v>
      </c>
      <c r="B3" s="232">
        <f>C3-1</f>
        <v>2020</v>
      </c>
      <c r="C3" s="232">
        <f>D3-1</f>
        <v>2021</v>
      </c>
      <c r="D3" s="232">
        <f>E3-1</f>
        <v>2022</v>
      </c>
      <c r="E3" s="232">
        <f>F3-1</f>
        <v>2023</v>
      </c>
      <c r="F3" s="232">
        <v>2024</v>
      </c>
      <c r="G3" s="132" t="s">
        <v>184</v>
      </c>
    </row>
    <row r="4" spans="1:7" s="5" customFormat="1" x14ac:dyDescent="0.25">
      <c r="A4" s="12" t="s">
        <v>104</v>
      </c>
      <c r="B4" s="179">
        <v>107.59161436259997</v>
      </c>
      <c r="C4" s="179">
        <v>105.5737171734</v>
      </c>
      <c r="D4" s="179">
        <v>96.328854578299982</v>
      </c>
      <c r="E4" s="179">
        <v>94.821296876799991</v>
      </c>
      <c r="F4" s="179">
        <v>117.10323695160002</v>
      </c>
      <c r="G4" s="147">
        <v>0.23498877160212914</v>
      </c>
    </row>
    <row r="5" spans="1:7" s="5" customFormat="1" x14ac:dyDescent="0.25">
      <c r="A5" s="13" t="s">
        <v>108</v>
      </c>
      <c r="B5" s="180">
        <v>72.969620865899998</v>
      </c>
      <c r="C5" s="180">
        <v>89.745417186300003</v>
      </c>
      <c r="D5" s="180">
        <v>65.606950072499998</v>
      </c>
      <c r="E5" s="180">
        <v>69.549931083299981</v>
      </c>
      <c r="F5" s="180">
        <v>69.464670947599998</v>
      </c>
      <c r="G5" s="144">
        <v>-1.2258838272300602E-3</v>
      </c>
    </row>
    <row r="6" spans="1:7" s="5" customFormat="1" x14ac:dyDescent="0.25">
      <c r="A6" s="12" t="s">
        <v>105</v>
      </c>
      <c r="B6" s="179">
        <v>55.361088296999995</v>
      </c>
      <c r="C6" s="179">
        <v>57.588222083000005</v>
      </c>
      <c r="D6" s="179">
        <v>34.770943116199994</v>
      </c>
      <c r="E6" s="179">
        <v>56.500548831499991</v>
      </c>
      <c r="F6" s="179">
        <v>39.565866189099999</v>
      </c>
      <c r="G6" s="147">
        <v>-0.2997259848378433</v>
      </c>
    </row>
    <row r="7" spans="1:7" s="5" customFormat="1" x14ac:dyDescent="0.25">
      <c r="A7" s="13" t="s">
        <v>106</v>
      </c>
      <c r="B7" s="180">
        <v>92.258086332900007</v>
      </c>
      <c r="C7" s="180">
        <v>100.70136700569999</v>
      </c>
      <c r="D7" s="180">
        <v>94.484967853099988</v>
      </c>
      <c r="E7" s="180">
        <v>101.46204628580003</v>
      </c>
      <c r="F7" s="180">
        <v>108.20991634579995</v>
      </c>
      <c r="G7" s="136">
        <v>6.6506347023520596E-2</v>
      </c>
    </row>
    <row r="8" spans="1:7" s="5" customFormat="1" x14ac:dyDescent="0.25">
      <c r="A8" s="12" t="s">
        <v>107</v>
      </c>
      <c r="B8" s="179">
        <v>272.29391587139986</v>
      </c>
      <c r="C8" s="179">
        <v>303.38625388140002</v>
      </c>
      <c r="D8" s="179">
        <v>277.55025253140008</v>
      </c>
      <c r="E8" s="179">
        <v>264.04937969729997</v>
      </c>
      <c r="F8" s="179">
        <v>226.59469473510001</v>
      </c>
      <c r="G8" s="148">
        <v>-0.14184727494962168</v>
      </c>
    </row>
    <row r="9" spans="1:7" s="5" customFormat="1" x14ac:dyDescent="0.25">
      <c r="A9" s="13" t="s">
        <v>221</v>
      </c>
      <c r="B9" s="180">
        <v>175.71647542339988</v>
      </c>
      <c r="C9" s="180">
        <v>202.00923867010002</v>
      </c>
      <c r="D9" s="180">
        <v>145.8492581799</v>
      </c>
      <c r="E9" s="180">
        <v>226.0256277166998</v>
      </c>
      <c r="F9" s="180">
        <v>191.36336176479995</v>
      </c>
      <c r="G9" s="136">
        <v>-0.13423308464858583</v>
      </c>
    </row>
    <row r="10" spans="1:7" s="5" customFormat="1" x14ac:dyDescent="0.25">
      <c r="A10" s="12" t="s">
        <v>172</v>
      </c>
      <c r="B10" s="179">
        <v>158.43690677409995</v>
      </c>
      <c r="C10" s="179">
        <v>164.37750235640002</v>
      </c>
      <c r="D10" s="179">
        <v>176.43209317189999</v>
      </c>
      <c r="E10" s="179">
        <v>187.01756811819999</v>
      </c>
      <c r="F10" s="179">
        <v>181.66486198749988</v>
      </c>
      <c r="G10" s="148">
        <v>-2.8621408055723746E-2</v>
      </c>
    </row>
    <row r="11" spans="1:7" s="5" customFormat="1" x14ac:dyDescent="0.25">
      <c r="A11" s="13" t="s">
        <v>109</v>
      </c>
      <c r="B11" s="180">
        <v>67.921434988200005</v>
      </c>
      <c r="C11" s="180">
        <v>97.279918680199998</v>
      </c>
      <c r="D11" s="180">
        <v>83.689932511899983</v>
      </c>
      <c r="E11" s="180">
        <v>90.690204485099954</v>
      </c>
      <c r="F11" s="180">
        <v>76.547980567299987</v>
      </c>
      <c r="G11" s="136">
        <v>-0.1559399275599106</v>
      </c>
    </row>
    <row r="12" spans="1:7" s="5" customFormat="1" x14ac:dyDescent="0.25">
      <c r="A12" s="61" t="s">
        <v>4</v>
      </c>
      <c r="B12" s="181">
        <f>SUM(B4:B11)</f>
        <v>1002.5491429154996</v>
      </c>
      <c r="C12" s="181">
        <f>SUM(C4:C11)</f>
        <v>1120.6616370365</v>
      </c>
      <c r="D12" s="181">
        <f>SUM(D4:D11)</f>
        <v>974.71325201520006</v>
      </c>
      <c r="E12" s="181">
        <f>SUM(E4:E11)</f>
        <v>1090.1166030946997</v>
      </c>
      <c r="F12" s="181">
        <f>SUM(F4:F11)</f>
        <v>1010.5145894887999</v>
      </c>
      <c r="G12" s="138">
        <f>(F12-E12)/E12</f>
        <v>-7.3021558776299761E-2</v>
      </c>
    </row>
    <row r="13" spans="1:7" s="96" customFormat="1" x14ac:dyDescent="0.25">
      <c r="A13" s="154"/>
      <c r="B13" s="183"/>
      <c r="C13" s="183"/>
      <c r="D13" s="183"/>
      <c r="E13" s="183"/>
      <c r="F13" s="183"/>
    </row>
    <row r="15" spans="1:7" x14ac:dyDescent="0.25">
      <c r="B15" s="20"/>
      <c r="C15" s="20"/>
      <c r="D15" s="20"/>
      <c r="E15" s="20"/>
      <c r="F15" s="20"/>
    </row>
  </sheetData>
  <conditionalFormatting sqref="A5:F5 A7:F7 A9:F9 H9:AS9">
    <cfRule type="cellIs" dxfId="367" priority="16" operator="equal">
      <formula>0</formula>
    </cfRule>
  </conditionalFormatting>
  <conditionalFormatting sqref="A10:F10">
    <cfRule type="cellIs" dxfId="366" priority="14" operator="equal">
      <formula>0</formula>
    </cfRule>
  </conditionalFormatting>
  <conditionalFormatting sqref="A11:F11">
    <cfRule type="cellIs" dxfId="365" priority="3" operator="equal">
      <formula>0</formula>
    </cfRule>
  </conditionalFormatting>
  <conditionalFormatting sqref="A1:AS2">
    <cfRule type="cellIs" dxfId="364" priority="13" operator="equal">
      <formula>0</formula>
    </cfRule>
  </conditionalFormatting>
  <conditionalFormatting sqref="A12:AS12">
    <cfRule type="cellIs" dxfId="363" priority="9" operator="equal">
      <formula>0</formula>
    </cfRule>
  </conditionalFormatting>
  <conditionalFormatting sqref="A3:AT3">
    <cfRule type="cellIs" dxfId="362" priority="5" operator="equal">
      <formula>0</formula>
    </cfRule>
  </conditionalFormatting>
  <conditionalFormatting sqref="B13:AS13">
    <cfRule type="cellIs" dxfId="361" priority="19" operator="equal">
      <formula>0</formula>
    </cfRule>
  </conditionalFormatting>
  <conditionalFormatting sqref="G4:G12">
    <cfRule type="cellIs" dxfId="360" priority="11" operator="equal">
      <formula>0</formula>
    </cfRule>
  </conditionalFormatting>
  <conditionalFormatting sqref="G5 G7">
    <cfRule type="cellIs" dxfId="359" priority="7" operator="equal">
      <formula>0</formula>
    </cfRule>
  </conditionalFormatting>
  <conditionalFormatting sqref="G9 A4:F4 A6:F6 A8:F8">
    <cfRule type="cellIs" dxfId="358" priority="17" operator="equal">
      <formula>0</formula>
    </cfRule>
  </conditionalFormatting>
  <conditionalFormatting sqref="G11:G12">
    <cfRule type="cellIs" dxfId="357" priority="2" operator="equal">
      <formula>0</formula>
    </cfRule>
  </conditionalFormatting>
  <conditionalFormatting sqref="G12">
    <cfRule type="cellIs" dxfId="356" priority="10" operator="equal">
      <formula>0</formula>
    </cfRule>
  </conditionalFormatting>
  <conditionalFormatting sqref="H4:AS4 H6:AS6 H8:AS8 H10:AS11">
    <cfRule type="cellIs" dxfId="355" priority="21" operator="equal">
      <formula>0</formula>
    </cfRule>
  </conditionalFormatting>
  <conditionalFormatting sqref="H5:AS5 H7:AS7">
    <cfRule type="cellIs" dxfId="354" priority="20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5067-9F59-47A1-8A5F-86C443F4CA7B}">
  <sheetPr>
    <tabColor theme="6"/>
    <pageSetUpPr fitToPage="1"/>
  </sheetPr>
  <dimension ref="A1:S17"/>
  <sheetViews>
    <sheetView showGridLines="0" zoomScale="115" zoomScaleNormal="115" workbookViewId="0">
      <selection activeCell="L29" sqref="L29"/>
    </sheetView>
  </sheetViews>
  <sheetFormatPr baseColWidth="10" defaultColWidth="11.453125" defaultRowHeight="11" x14ac:dyDescent="0.25"/>
  <cols>
    <col min="1" max="1" width="21.90625" style="8" customWidth="1"/>
    <col min="2" max="2" width="10.6328125" style="8" customWidth="1"/>
    <col min="3" max="3" width="2.453125" style="8" customWidth="1"/>
    <col min="4" max="4" width="9.36328125" style="8" bestFit="1" customWidth="1"/>
    <col min="5" max="5" width="10.08984375" style="8" bestFit="1" customWidth="1"/>
    <col min="6" max="6" width="8.36328125" style="8" bestFit="1" customWidth="1"/>
    <col min="7" max="7" width="7.90625" style="8" bestFit="1" customWidth="1"/>
    <col min="8" max="8" width="8.7265625" style="8" bestFit="1" customWidth="1"/>
    <col min="9" max="9" width="3.453125" style="8" customWidth="1"/>
    <col min="10" max="10" width="8.90625" style="8" bestFit="1" customWidth="1"/>
    <col min="11" max="11" width="8.54296875" style="8" customWidth="1"/>
    <col min="12" max="12" width="11" style="8" bestFit="1" customWidth="1"/>
    <col min="13" max="13" width="7.90625" style="8" bestFit="1" customWidth="1"/>
    <col min="14" max="14" width="8.7265625" style="8" bestFit="1" customWidth="1"/>
    <col min="15" max="15" width="11.08984375" style="8" customWidth="1"/>
    <col min="16" max="16" width="9.08984375" style="8" customWidth="1"/>
    <col min="17" max="17" width="10" style="8" customWidth="1"/>
    <col min="18" max="18" width="11" style="8" customWidth="1"/>
    <col min="19" max="19" width="9.90625" style="8" customWidth="1"/>
    <col min="20" max="20" width="4.54296875" style="8" customWidth="1"/>
    <col min="21" max="16384" width="11.453125" style="8"/>
  </cols>
  <sheetData>
    <row r="1" spans="1:19" ht="12" customHeight="1" x14ac:dyDescent="0.3">
      <c r="A1" s="1" t="str">
        <f>Innhold!A6</f>
        <v>Tabell 2b Inntekter i 2024 etter finansieringstype og -kilde, utenom overføringer til andre. Mill. kr</v>
      </c>
    </row>
    <row r="2" spans="1:19" s="5" customFormat="1" ht="12" customHeight="1" x14ac:dyDescent="0.25"/>
    <row r="3" spans="1:19" ht="23.25" customHeight="1" x14ac:dyDescent="0.25">
      <c r="A3" s="7"/>
      <c r="B3" s="17"/>
      <c r="C3" s="7"/>
      <c r="D3" s="276" t="s">
        <v>131</v>
      </c>
      <c r="E3" s="276"/>
      <c r="F3" s="276"/>
      <c r="G3" s="276"/>
      <c r="H3" s="276"/>
      <c r="I3" s="7"/>
      <c r="J3" s="233"/>
      <c r="K3" s="233" t="s">
        <v>113</v>
      </c>
      <c r="L3" s="233"/>
      <c r="M3" s="233"/>
      <c r="N3" s="233"/>
      <c r="O3" s="17"/>
      <c r="P3" s="7"/>
      <c r="Q3" s="7"/>
      <c r="R3" s="7"/>
      <c r="S3" s="7"/>
    </row>
    <row r="4" spans="1:19" s="14" customFormat="1" x14ac:dyDescent="0.25">
      <c r="B4" s="18"/>
      <c r="C4" s="19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8"/>
      <c r="R4" s="18"/>
      <c r="S4" s="18"/>
    </row>
    <row r="5" spans="1:19" s="14" customFormat="1" ht="39.75" customHeight="1" x14ac:dyDescent="0.25">
      <c r="A5" s="256"/>
      <c r="B5" s="77" t="s">
        <v>166</v>
      </c>
      <c r="C5" s="77"/>
      <c r="D5" s="257" t="s">
        <v>130</v>
      </c>
      <c r="E5" s="257" t="s">
        <v>133</v>
      </c>
      <c r="F5" s="257" t="s">
        <v>5</v>
      </c>
      <c r="G5" s="257" t="s">
        <v>46</v>
      </c>
      <c r="H5" s="257" t="s">
        <v>8</v>
      </c>
      <c r="I5" s="77"/>
      <c r="J5" s="77" t="s">
        <v>130</v>
      </c>
      <c r="K5" s="257" t="s">
        <v>133</v>
      </c>
      <c r="L5" s="77" t="s">
        <v>5</v>
      </c>
      <c r="M5" s="77" t="s">
        <v>46</v>
      </c>
      <c r="N5" s="258" t="s">
        <v>8</v>
      </c>
      <c r="O5" s="77" t="s">
        <v>114</v>
      </c>
      <c r="P5" s="77" t="s">
        <v>47</v>
      </c>
      <c r="Q5" s="77" t="s">
        <v>7</v>
      </c>
      <c r="R5" s="77" t="s">
        <v>84</v>
      </c>
      <c r="S5" s="77" t="s">
        <v>3</v>
      </c>
    </row>
    <row r="6" spans="1:19" s="33" customFormat="1" x14ac:dyDescent="0.25">
      <c r="A6" s="12" t="s">
        <v>104</v>
      </c>
      <c r="B6" s="55">
        <v>21622</v>
      </c>
      <c r="C6" s="55"/>
      <c r="D6" s="55">
        <v>50168</v>
      </c>
      <c r="E6" s="55">
        <v>5266</v>
      </c>
      <c r="F6" s="55">
        <v>0</v>
      </c>
      <c r="G6" s="55">
        <v>342</v>
      </c>
      <c r="H6" s="55">
        <v>55776</v>
      </c>
      <c r="I6" s="55"/>
      <c r="J6" s="55">
        <v>0</v>
      </c>
      <c r="K6" s="55">
        <v>2534</v>
      </c>
      <c r="L6" s="55">
        <v>2522</v>
      </c>
      <c r="M6" s="55">
        <v>248</v>
      </c>
      <c r="N6" s="55">
        <v>5304</v>
      </c>
      <c r="O6" s="55">
        <v>17448</v>
      </c>
      <c r="P6" s="55">
        <v>3905</v>
      </c>
      <c r="Q6" s="55">
        <v>111</v>
      </c>
      <c r="R6" s="55">
        <v>35345</v>
      </c>
      <c r="S6" s="55">
        <v>139511</v>
      </c>
    </row>
    <row r="7" spans="1:19" s="5" customFormat="1" x14ac:dyDescent="0.25">
      <c r="A7" s="13" t="s">
        <v>108</v>
      </c>
      <c r="B7" s="58">
        <v>13405</v>
      </c>
      <c r="C7" s="58"/>
      <c r="D7" s="58">
        <v>22227</v>
      </c>
      <c r="E7" s="58">
        <v>8872</v>
      </c>
      <c r="F7" s="58">
        <v>0</v>
      </c>
      <c r="G7" s="58">
        <v>419</v>
      </c>
      <c r="H7" s="58">
        <v>31518</v>
      </c>
      <c r="I7" s="58"/>
      <c r="J7" s="58">
        <v>0</v>
      </c>
      <c r="K7" s="58">
        <v>424</v>
      </c>
      <c r="L7" s="58">
        <v>0</v>
      </c>
      <c r="M7" s="58">
        <v>1389</v>
      </c>
      <c r="N7" s="58">
        <v>1813</v>
      </c>
      <c r="O7" s="58">
        <v>39569</v>
      </c>
      <c r="P7" s="58">
        <v>931</v>
      </c>
      <c r="Q7" s="58">
        <v>0</v>
      </c>
      <c r="R7" s="58">
        <v>2917</v>
      </c>
      <c r="S7" s="58">
        <v>90153</v>
      </c>
    </row>
    <row r="8" spans="1:19" s="33" customFormat="1" x14ac:dyDescent="0.25">
      <c r="A8" s="12" t="s">
        <v>105</v>
      </c>
      <c r="B8" s="55">
        <v>22338</v>
      </c>
      <c r="C8" s="55"/>
      <c r="D8" s="55">
        <v>9725</v>
      </c>
      <c r="E8" s="55">
        <v>3350</v>
      </c>
      <c r="F8" s="55">
        <v>142</v>
      </c>
      <c r="G8" s="55">
        <v>0</v>
      </c>
      <c r="H8" s="55">
        <v>13217</v>
      </c>
      <c r="I8" s="55"/>
      <c r="J8" s="55">
        <v>0</v>
      </c>
      <c r="K8" s="55">
        <v>67344</v>
      </c>
      <c r="L8" s="55">
        <v>27872</v>
      </c>
      <c r="M8" s="55">
        <v>0</v>
      </c>
      <c r="N8" s="55">
        <v>95216</v>
      </c>
      <c r="O8" s="55">
        <v>6032</v>
      </c>
      <c r="P8" s="55">
        <v>6067</v>
      </c>
      <c r="Q8" s="55">
        <v>313</v>
      </c>
      <c r="R8" s="55">
        <v>4115</v>
      </c>
      <c r="S8" s="55">
        <v>147298</v>
      </c>
    </row>
    <row r="9" spans="1:19" s="5" customFormat="1" x14ac:dyDescent="0.25">
      <c r="A9" s="13" t="s">
        <v>106</v>
      </c>
      <c r="B9" s="58">
        <v>49160</v>
      </c>
      <c r="C9" s="58"/>
      <c r="D9" s="58">
        <v>36078</v>
      </c>
      <c r="E9" s="58">
        <v>0</v>
      </c>
      <c r="F9" s="58">
        <v>0</v>
      </c>
      <c r="G9" s="58">
        <v>0</v>
      </c>
      <c r="H9" s="58">
        <v>36078</v>
      </c>
      <c r="I9" s="58"/>
      <c r="J9" s="58">
        <v>0</v>
      </c>
      <c r="K9" s="58">
        <v>76162</v>
      </c>
      <c r="L9" s="58">
        <v>16016</v>
      </c>
      <c r="M9" s="58">
        <v>6797</v>
      </c>
      <c r="N9" s="58">
        <v>98975</v>
      </c>
      <c r="O9" s="58">
        <v>90238</v>
      </c>
      <c r="P9" s="58">
        <v>15652</v>
      </c>
      <c r="Q9" s="58">
        <v>304</v>
      </c>
      <c r="R9" s="58">
        <v>2971</v>
      </c>
      <c r="S9" s="58">
        <v>293378</v>
      </c>
    </row>
    <row r="10" spans="1:19" s="33" customFormat="1" x14ac:dyDescent="0.25">
      <c r="A10" s="12" t="s">
        <v>107</v>
      </c>
      <c r="B10" s="55">
        <v>60894</v>
      </c>
      <c r="C10" s="55"/>
      <c r="D10" s="55">
        <v>79562</v>
      </c>
      <c r="E10" s="55">
        <v>98460</v>
      </c>
      <c r="F10" s="55">
        <v>5491</v>
      </c>
      <c r="G10" s="55">
        <v>20291</v>
      </c>
      <c r="H10" s="55">
        <v>203804</v>
      </c>
      <c r="I10" s="55"/>
      <c r="J10" s="55">
        <v>0</v>
      </c>
      <c r="K10" s="55">
        <v>179838</v>
      </c>
      <c r="L10" s="55">
        <v>23090</v>
      </c>
      <c r="M10" s="55">
        <v>23351</v>
      </c>
      <c r="N10" s="55">
        <v>226279</v>
      </c>
      <c r="O10" s="55">
        <v>35024</v>
      </c>
      <c r="P10" s="55">
        <v>8738</v>
      </c>
      <c r="Q10" s="55">
        <v>1283</v>
      </c>
      <c r="R10" s="55">
        <v>6748</v>
      </c>
      <c r="S10" s="55">
        <v>542770</v>
      </c>
    </row>
    <row r="11" spans="1:19" s="5" customFormat="1" x14ac:dyDescent="0.25">
      <c r="A11" s="13" t="s">
        <v>221</v>
      </c>
      <c r="B11" s="58">
        <v>72777</v>
      </c>
      <c r="C11" s="58">
        <v>0</v>
      </c>
      <c r="D11" s="58">
        <v>72234</v>
      </c>
      <c r="E11" s="58">
        <v>68577</v>
      </c>
      <c r="F11" s="58">
        <v>1719</v>
      </c>
      <c r="G11" s="58">
        <v>10524</v>
      </c>
      <c r="H11" s="58">
        <v>153054</v>
      </c>
      <c r="I11" s="58">
        <v>0</v>
      </c>
      <c r="J11" s="58">
        <v>52</v>
      </c>
      <c r="K11" s="58">
        <v>123529</v>
      </c>
      <c r="L11" s="58">
        <v>183552</v>
      </c>
      <c r="M11" s="58">
        <v>33784</v>
      </c>
      <c r="N11" s="58">
        <v>340917</v>
      </c>
      <c r="O11" s="58">
        <v>102229</v>
      </c>
      <c r="P11" s="58">
        <v>9764</v>
      </c>
      <c r="Q11" s="58">
        <v>1333</v>
      </c>
      <c r="R11" s="58">
        <v>28805</v>
      </c>
      <c r="S11" s="58">
        <v>708879</v>
      </c>
    </row>
    <row r="12" spans="1:19" s="33" customFormat="1" x14ac:dyDescent="0.25">
      <c r="A12" s="154" t="s">
        <v>172</v>
      </c>
      <c r="B12" s="55">
        <v>43449</v>
      </c>
      <c r="C12" s="55"/>
      <c r="D12" s="55">
        <v>105960</v>
      </c>
      <c r="E12" s="55">
        <v>45315</v>
      </c>
      <c r="F12" s="55">
        <v>11721</v>
      </c>
      <c r="G12" s="55">
        <v>141</v>
      </c>
      <c r="H12" s="55">
        <v>163137</v>
      </c>
      <c r="I12" s="55"/>
      <c r="J12" s="55">
        <v>723</v>
      </c>
      <c r="K12" s="55">
        <v>17728</v>
      </c>
      <c r="L12" s="55">
        <v>32901</v>
      </c>
      <c r="M12" s="55">
        <v>0</v>
      </c>
      <c r="N12" s="55">
        <v>51352</v>
      </c>
      <c r="O12" s="55">
        <v>82252</v>
      </c>
      <c r="P12" s="55">
        <v>6864</v>
      </c>
      <c r="Q12" s="55">
        <v>11393</v>
      </c>
      <c r="R12" s="55">
        <v>5866</v>
      </c>
      <c r="S12" s="55">
        <v>364313</v>
      </c>
    </row>
    <row r="13" spans="1:19" s="33" customFormat="1" x14ac:dyDescent="0.25">
      <c r="A13" s="13" t="s">
        <v>109</v>
      </c>
      <c r="B13" s="58">
        <v>25165</v>
      </c>
      <c r="C13" s="58"/>
      <c r="D13" s="58">
        <v>68921</v>
      </c>
      <c r="E13" s="58">
        <v>14607</v>
      </c>
      <c r="F13" s="58">
        <v>245</v>
      </c>
      <c r="G13" s="58">
        <v>716</v>
      </c>
      <c r="H13" s="58">
        <v>84489</v>
      </c>
      <c r="I13" s="58"/>
      <c r="J13" s="58">
        <v>0</v>
      </c>
      <c r="K13" s="58">
        <v>31483</v>
      </c>
      <c r="L13" s="58">
        <v>9704</v>
      </c>
      <c r="M13" s="58">
        <v>4173</v>
      </c>
      <c r="N13" s="58">
        <v>45360</v>
      </c>
      <c r="O13" s="58">
        <v>11201</v>
      </c>
      <c r="P13" s="58">
        <v>0</v>
      </c>
      <c r="Q13" s="58">
        <v>110</v>
      </c>
      <c r="R13" s="58">
        <v>17852</v>
      </c>
      <c r="S13" s="58">
        <v>184177</v>
      </c>
    </row>
    <row r="14" spans="1:19" s="5" customFormat="1" x14ac:dyDescent="0.25">
      <c r="A14" s="61" t="s">
        <v>4</v>
      </c>
      <c r="B14" s="62">
        <f t="shared" ref="B14:S14" si="0">SUM(B6:B13)</f>
        <v>308810</v>
      </c>
      <c r="C14" s="62">
        <f t="shared" si="0"/>
        <v>0</v>
      </c>
      <c r="D14" s="62">
        <f t="shared" si="0"/>
        <v>444875</v>
      </c>
      <c r="E14" s="62">
        <f t="shared" si="0"/>
        <v>244447</v>
      </c>
      <c r="F14" s="62">
        <f t="shared" si="0"/>
        <v>19318</v>
      </c>
      <c r="G14" s="62">
        <f t="shared" si="0"/>
        <v>32433</v>
      </c>
      <c r="H14" s="62">
        <f t="shared" si="0"/>
        <v>741073</v>
      </c>
      <c r="I14" s="62">
        <f t="shared" si="0"/>
        <v>0</v>
      </c>
      <c r="J14" s="62">
        <f t="shared" si="0"/>
        <v>775</v>
      </c>
      <c r="K14" s="62">
        <f t="shared" si="0"/>
        <v>499042</v>
      </c>
      <c r="L14" s="62">
        <f t="shared" si="0"/>
        <v>295657</v>
      </c>
      <c r="M14" s="62">
        <f t="shared" si="0"/>
        <v>69742</v>
      </c>
      <c r="N14" s="62">
        <f t="shared" si="0"/>
        <v>865216</v>
      </c>
      <c r="O14" s="62">
        <f t="shared" si="0"/>
        <v>383993</v>
      </c>
      <c r="P14" s="62">
        <f t="shared" si="0"/>
        <v>51921</v>
      </c>
      <c r="Q14" s="62">
        <f t="shared" si="0"/>
        <v>14847</v>
      </c>
      <c r="R14" s="62">
        <f t="shared" si="0"/>
        <v>104619</v>
      </c>
      <c r="S14" s="62">
        <f t="shared" si="0"/>
        <v>2470479</v>
      </c>
    </row>
    <row r="15" spans="1:19" x14ac:dyDescent="0.25">
      <c r="C15" s="11"/>
      <c r="P15" s="11"/>
      <c r="S15" s="24"/>
    </row>
    <row r="16" spans="1:19" x14ac:dyDescent="0.25">
      <c r="A16" s="8" t="s">
        <v>85</v>
      </c>
    </row>
    <row r="17" spans="1:19" x14ac:dyDescent="0.25">
      <c r="A17" s="234" t="s">
        <v>173</v>
      </c>
      <c r="S17" s="11"/>
    </row>
  </sheetData>
  <mergeCells count="1">
    <mergeCell ref="D3:H3"/>
  </mergeCells>
  <conditionalFormatting sqref="A17">
    <cfRule type="cellIs" dxfId="238" priority="31" operator="equal">
      <formula>0</formula>
    </cfRule>
  </conditionalFormatting>
  <conditionalFormatting sqref="A6:F6 A10:F10">
    <cfRule type="cellIs" dxfId="237" priority="12" operator="equal">
      <formula>0</formula>
    </cfRule>
  </conditionalFormatting>
  <conditionalFormatting sqref="A7:F7 A9:F9">
    <cfRule type="cellIs" dxfId="236" priority="11" operator="equal">
      <formula>0</formula>
    </cfRule>
  </conditionalFormatting>
  <conditionalFormatting sqref="A11:F11">
    <cfRule type="cellIs" dxfId="235" priority="1" operator="equal">
      <formula>0</formula>
    </cfRule>
  </conditionalFormatting>
  <conditionalFormatting sqref="A8:U8">
    <cfRule type="cellIs" dxfId="234" priority="8" operator="equal">
      <formula>0</formula>
    </cfRule>
  </conditionalFormatting>
  <conditionalFormatting sqref="A14:U14">
    <cfRule type="cellIs" dxfId="233" priority="44" operator="equal">
      <formula>0</formula>
    </cfRule>
  </conditionalFormatting>
  <conditionalFormatting sqref="A1:Z5">
    <cfRule type="cellIs" dxfId="232" priority="29" operator="equal">
      <formula>0</formula>
    </cfRule>
  </conditionalFormatting>
  <conditionalFormatting sqref="B12:F12">
    <cfRule type="cellIs" dxfId="231" priority="10" operator="equal">
      <formula>0</formula>
    </cfRule>
  </conditionalFormatting>
  <conditionalFormatting sqref="B13:L13">
    <cfRule type="cellIs" dxfId="230" priority="9" operator="equal">
      <formula>0</formula>
    </cfRule>
  </conditionalFormatting>
  <conditionalFormatting sqref="G6:G7 V6:V14 A12:A13 M12:M13">
    <cfRule type="cellIs" dxfId="229" priority="20" operator="equal">
      <formula>0</formula>
    </cfRule>
  </conditionalFormatting>
  <conditionalFormatting sqref="G9:G11">
    <cfRule type="cellIs" dxfId="228" priority="36" operator="equal">
      <formula>0</formula>
    </cfRule>
  </conditionalFormatting>
  <conditionalFormatting sqref="G10:L10">
    <cfRule type="cellIs" dxfId="227" priority="38" operator="equal">
      <formula>0</formula>
    </cfRule>
  </conditionalFormatting>
  <conditionalFormatting sqref="G6:U6">
    <cfRule type="cellIs" dxfId="226" priority="25" operator="equal">
      <formula>0</formula>
    </cfRule>
  </conditionalFormatting>
  <conditionalFormatting sqref="G12:U12">
    <cfRule type="cellIs" dxfId="225" priority="26" operator="equal">
      <formula>0</formula>
    </cfRule>
  </conditionalFormatting>
  <conditionalFormatting sqref="H7:U7 H9:U9">
    <cfRule type="cellIs" dxfId="224" priority="34" operator="equal">
      <formula>0</formula>
    </cfRule>
  </conditionalFormatting>
  <conditionalFormatting sqref="H11:U11">
    <cfRule type="cellIs" dxfId="223" priority="2" operator="equal">
      <formula>0</formula>
    </cfRule>
  </conditionalFormatting>
  <conditionalFormatting sqref="M10:U10">
    <cfRule type="cellIs" dxfId="222" priority="24" operator="equal">
      <formula>0</formula>
    </cfRule>
  </conditionalFormatting>
  <conditionalFormatting sqref="N13:S13">
    <cfRule type="cellIs" dxfId="221" priority="14" operator="equal">
      <formula>0</formula>
    </cfRule>
  </conditionalFormatting>
  <conditionalFormatting sqref="W6:Z6 W8:Z8 W10:Z10 W12:Z13 T13:U13">
    <cfRule type="cellIs" dxfId="220" priority="56" operator="equal">
      <formula>0</formula>
    </cfRule>
  </conditionalFormatting>
  <conditionalFormatting sqref="W7:Z7 W9:Z9">
    <cfRule type="cellIs" dxfId="219" priority="55" operator="equal">
      <formula>0</formula>
    </cfRule>
  </conditionalFormatting>
  <conditionalFormatting sqref="W11:Z11">
    <cfRule type="cellIs" dxfId="218" priority="3" operator="equal">
      <formula>0</formula>
    </cfRule>
  </conditionalFormatting>
  <conditionalFormatting sqref="W14:Z14">
    <cfRule type="cellIs" dxfId="217" priority="45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2524-BC46-45B5-A396-19A36C28A4D6}">
  <sheetPr>
    <tabColor theme="6"/>
    <pageSetUpPr fitToPage="1"/>
  </sheetPr>
  <dimension ref="A1:F12"/>
  <sheetViews>
    <sheetView showGridLines="0" zoomScale="115" zoomScaleNormal="115" workbookViewId="0">
      <selection activeCell="E27" sqref="E27"/>
    </sheetView>
  </sheetViews>
  <sheetFormatPr baseColWidth="10" defaultColWidth="11.453125" defaultRowHeight="11" x14ac:dyDescent="0.25"/>
  <cols>
    <col min="1" max="1" width="21.90625" style="8" customWidth="1"/>
    <col min="2" max="2" width="8.7265625" style="8" bestFit="1" customWidth="1"/>
    <col min="3" max="3" width="12" style="8" customWidth="1"/>
    <col min="4" max="4" width="7.90625" style="8" customWidth="1"/>
    <col min="5" max="5" width="8.90625" style="8" customWidth="1"/>
    <col min="6" max="6" width="9" style="8" customWidth="1"/>
    <col min="7" max="16384" width="11.453125" style="8"/>
  </cols>
  <sheetData>
    <row r="1" spans="1:6" ht="12" customHeight="1" x14ac:dyDescent="0.3">
      <c r="A1" s="1" t="str">
        <f>Innhold!A7</f>
        <v>Tabell 2c Grunnfinansiering etter type i 2024. Mill. kr</v>
      </c>
    </row>
    <row r="2" spans="1:6" s="14" customFormat="1" x14ac:dyDescent="0.25">
      <c r="B2" s="18"/>
      <c r="C2" s="18"/>
      <c r="D2" s="18"/>
      <c r="E2" s="18"/>
      <c r="F2" s="18"/>
    </row>
    <row r="3" spans="1:6" s="14" customFormat="1" ht="49.5" customHeight="1" x14ac:dyDescent="0.25">
      <c r="A3" s="238"/>
      <c r="B3" s="201" t="s">
        <v>159</v>
      </c>
      <c r="C3" s="201" t="s">
        <v>158</v>
      </c>
      <c r="D3" s="201" t="s">
        <v>180</v>
      </c>
      <c r="E3" s="201" t="s">
        <v>168</v>
      </c>
      <c r="F3" s="239" t="s">
        <v>8</v>
      </c>
    </row>
    <row r="4" spans="1:6" s="33" customFormat="1" x14ac:dyDescent="0.25">
      <c r="A4" s="12" t="s">
        <v>104</v>
      </c>
      <c r="B4" s="55">
        <v>14230</v>
      </c>
      <c r="C4" s="55">
        <v>0</v>
      </c>
      <c r="D4" s="55">
        <v>7392</v>
      </c>
      <c r="E4" s="55">
        <v>0</v>
      </c>
      <c r="F4" s="55">
        <v>21622</v>
      </c>
    </row>
    <row r="5" spans="1:6" s="5" customFormat="1" x14ac:dyDescent="0.25">
      <c r="A5" s="13" t="s">
        <v>108</v>
      </c>
      <c r="B5" s="58">
        <v>4621</v>
      </c>
      <c r="C5" s="58">
        <v>0</v>
      </c>
      <c r="D5" s="58">
        <v>3320</v>
      </c>
      <c r="E5" s="58">
        <v>5464</v>
      </c>
      <c r="F5" s="58">
        <v>13405</v>
      </c>
    </row>
    <row r="6" spans="1:6" s="33" customFormat="1" x14ac:dyDescent="0.25">
      <c r="A6" s="12" t="s">
        <v>105</v>
      </c>
      <c r="B6" s="55">
        <v>22338</v>
      </c>
      <c r="C6" s="55">
        <v>0</v>
      </c>
      <c r="D6" s="55">
        <v>0</v>
      </c>
      <c r="E6" s="55">
        <v>0</v>
      </c>
      <c r="F6" s="55">
        <v>22338</v>
      </c>
    </row>
    <row r="7" spans="1:6" s="5" customFormat="1" x14ac:dyDescent="0.25">
      <c r="A7" s="13" t="s">
        <v>106</v>
      </c>
      <c r="B7" s="58">
        <v>36122</v>
      </c>
      <c r="C7" s="58">
        <v>0</v>
      </c>
      <c r="D7" s="58">
        <v>13038</v>
      </c>
      <c r="E7" s="58">
        <v>0</v>
      </c>
      <c r="F7" s="58">
        <v>49160</v>
      </c>
    </row>
    <row r="8" spans="1:6" s="33" customFormat="1" x14ac:dyDescent="0.25">
      <c r="A8" s="12" t="s">
        <v>107</v>
      </c>
      <c r="B8" s="55">
        <v>53668</v>
      </c>
      <c r="C8" s="55">
        <v>0</v>
      </c>
      <c r="D8" s="55">
        <v>7594</v>
      </c>
      <c r="E8" s="55">
        <v>0</v>
      </c>
      <c r="F8" s="55">
        <v>61262</v>
      </c>
    </row>
    <row r="9" spans="1:6" s="5" customFormat="1" x14ac:dyDescent="0.25">
      <c r="A9" s="13" t="s">
        <v>221</v>
      </c>
      <c r="B9" s="58">
        <v>57356</v>
      </c>
      <c r="C9" s="58">
        <v>0</v>
      </c>
      <c r="D9" s="58">
        <v>15421</v>
      </c>
      <c r="E9" s="58">
        <v>0</v>
      </c>
      <c r="F9" s="58">
        <v>72777</v>
      </c>
    </row>
    <row r="10" spans="1:6" s="33" customFormat="1" x14ac:dyDescent="0.25">
      <c r="A10" s="154" t="s">
        <v>172</v>
      </c>
      <c r="B10" s="55">
        <v>23353</v>
      </c>
      <c r="C10" s="55">
        <v>0</v>
      </c>
      <c r="D10" s="55">
        <v>20096</v>
      </c>
      <c r="E10" s="55">
        <v>0</v>
      </c>
      <c r="F10" s="55">
        <v>43449</v>
      </c>
    </row>
    <row r="11" spans="1:6" s="33" customFormat="1" x14ac:dyDescent="0.25">
      <c r="A11" s="13" t="s">
        <v>109</v>
      </c>
      <c r="B11" s="58">
        <v>20858</v>
      </c>
      <c r="C11" s="58">
        <v>0</v>
      </c>
      <c r="D11" s="58">
        <v>4307</v>
      </c>
      <c r="E11" s="58">
        <v>0</v>
      </c>
      <c r="F11" s="58">
        <v>25165</v>
      </c>
    </row>
    <row r="12" spans="1:6" s="5" customFormat="1" x14ac:dyDescent="0.25">
      <c r="A12" s="61" t="s">
        <v>4</v>
      </c>
      <c r="B12" s="62">
        <f>SUM(B4:B11)</f>
        <v>232546</v>
      </c>
      <c r="C12" s="62">
        <f>SUM(C4:C11)</f>
        <v>0</v>
      </c>
      <c r="D12" s="62">
        <f>SUM(D4:D11)</f>
        <v>71168</v>
      </c>
      <c r="E12" s="62">
        <f>SUM(E4:E11)</f>
        <v>5464</v>
      </c>
      <c r="F12" s="62">
        <f>SUM(F4:F11)</f>
        <v>309178</v>
      </c>
    </row>
  </sheetData>
  <conditionalFormatting sqref="A10:A11">
    <cfRule type="cellIs" dxfId="216" priority="3" operator="equal">
      <formula>0</formula>
    </cfRule>
  </conditionalFormatting>
  <conditionalFormatting sqref="A1:F4 A6:F6 A8:F8">
    <cfRule type="cellIs" dxfId="215" priority="26" operator="equal">
      <formula>0</formula>
    </cfRule>
  </conditionalFormatting>
  <conditionalFormatting sqref="A5:F5 A7:F7">
    <cfRule type="cellIs" dxfId="214" priority="25" operator="equal">
      <formula>0</formula>
    </cfRule>
  </conditionalFormatting>
  <conditionalFormatting sqref="A9:F9">
    <cfRule type="cellIs" dxfId="213" priority="1" operator="equal">
      <formula>0</formula>
    </cfRule>
  </conditionalFormatting>
  <conditionalFormatting sqref="A12:F12">
    <cfRule type="cellIs" dxfId="212" priority="23" operator="equal">
      <formula>0</formula>
    </cfRule>
  </conditionalFormatting>
  <conditionalFormatting sqref="B10:F10">
    <cfRule type="cellIs" dxfId="211" priority="35" operator="equal">
      <formula>0</formula>
    </cfRule>
  </conditionalFormatting>
  <conditionalFormatting sqref="B11:F11">
    <cfRule type="cellIs" dxfId="210" priority="4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6"/>
    <pageSetUpPr fitToPage="1"/>
  </sheetPr>
  <dimension ref="A1:R14"/>
  <sheetViews>
    <sheetView showGridLines="0" topLeftCell="A3" zoomScale="120" zoomScaleNormal="120" workbookViewId="0">
      <selection activeCell="O27" sqref="O27"/>
    </sheetView>
  </sheetViews>
  <sheetFormatPr baseColWidth="10" defaultColWidth="10.90625" defaultRowHeight="11" x14ac:dyDescent="0.25"/>
  <cols>
    <col min="1" max="1" width="21.36328125" style="8" customWidth="1"/>
    <col min="2" max="6" width="8.26953125" style="8" bestFit="1" customWidth="1"/>
    <col min="7" max="7" width="3" style="8" customWidth="1"/>
    <col min="8" max="12" width="6.36328125" style="8" customWidth="1"/>
    <col min="13" max="13" width="3" style="8" customWidth="1"/>
    <col min="14" max="18" width="6.90625" style="8" customWidth="1"/>
    <col min="19" max="19" width="3" style="8" customWidth="1"/>
    <col min="20" max="16384" width="10.90625" style="8"/>
  </cols>
  <sheetData>
    <row r="1" spans="1:18" s="5" customFormat="1" ht="15" customHeight="1" x14ac:dyDescent="0.3">
      <c r="A1" s="1" t="str">
        <f>Innhold!A8</f>
        <v>Tabell 3 Driftsinntekter og driftsresultat. 2020-2024. Mill kr og prosent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5" customFormat="1" ht="12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s="5" customFormat="1" ht="12" customHeight="1" x14ac:dyDescent="0.25">
      <c r="A3" s="7"/>
      <c r="B3" s="28"/>
      <c r="C3" s="28"/>
      <c r="D3" s="2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5" customFormat="1" x14ac:dyDescent="0.25">
      <c r="A4" s="8"/>
      <c r="B4" s="277" t="s">
        <v>11</v>
      </c>
      <c r="C4" s="277"/>
      <c r="D4" s="277"/>
      <c r="E4" s="277"/>
      <c r="F4" s="277"/>
      <c r="G4" s="8"/>
      <c r="H4" s="277" t="s">
        <v>0</v>
      </c>
      <c r="I4" s="277"/>
      <c r="J4" s="277"/>
      <c r="K4" s="277"/>
      <c r="L4" s="277"/>
      <c r="M4" s="118"/>
      <c r="N4" s="277" t="s">
        <v>30</v>
      </c>
      <c r="O4" s="277"/>
      <c r="P4" s="277"/>
      <c r="Q4" s="277"/>
      <c r="R4" s="277"/>
    </row>
    <row r="5" spans="1:18" s="70" customFormat="1" x14ac:dyDescent="0.25">
      <c r="A5" s="118"/>
      <c r="B5" s="255">
        <f>C5-1</f>
        <v>2020</v>
      </c>
      <c r="C5" s="255">
        <f>D5-1</f>
        <v>2021</v>
      </c>
      <c r="D5" s="118">
        <f>E5-1</f>
        <v>2022</v>
      </c>
      <c r="E5" s="118">
        <f>F5-1</f>
        <v>2023</v>
      </c>
      <c r="F5" s="251">
        <v>2024</v>
      </c>
      <c r="G5" s="259"/>
      <c r="H5" s="255">
        <f>I5-1</f>
        <v>2020</v>
      </c>
      <c r="I5" s="255">
        <f>J5-1</f>
        <v>2021</v>
      </c>
      <c r="J5" s="118">
        <f>K5-1</f>
        <v>2022</v>
      </c>
      <c r="K5" s="118">
        <f>L5-1</f>
        <v>2023</v>
      </c>
      <c r="L5" s="251">
        <v>2024</v>
      </c>
      <c r="M5" s="118"/>
      <c r="N5" s="255">
        <f>O5-1</f>
        <v>2020</v>
      </c>
      <c r="O5" s="255">
        <f>P5-1</f>
        <v>2021</v>
      </c>
      <c r="P5" s="118">
        <f>Q5-1</f>
        <v>2022</v>
      </c>
      <c r="Q5" s="118">
        <f>R5-1</f>
        <v>2023</v>
      </c>
      <c r="R5" s="251">
        <v>2024</v>
      </c>
    </row>
    <row r="6" spans="1:18" s="5" customFormat="1" ht="15" customHeight="1" x14ac:dyDescent="0.25">
      <c r="A6" s="12" t="s">
        <v>104</v>
      </c>
      <c r="B6" s="71">
        <v>109466</v>
      </c>
      <c r="C6" s="71">
        <v>116146</v>
      </c>
      <c r="D6" s="71">
        <v>120749</v>
      </c>
      <c r="E6" s="71">
        <v>133144</v>
      </c>
      <c r="F6" s="71">
        <v>132964</v>
      </c>
      <c r="G6" s="71"/>
      <c r="H6" s="71">
        <v>3702</v>
      </c>
      <c r="I6" s="71">
        <v>12041</v>
      </c>
      <c r="J6" s="71">
        <v>1860</v>
      </c>
      <c r="K6" s="71">
        <v>-2920</v>
      </c>
      <c r="L6" s="71">
        <v>-18829</v>
      </c>
      <c r="M6" s="71"/>
      <c r="N6" s="72">
        <v>3.3818719967843895</v>
      </c>
      <c r="O6" s="72">
        <v>10.367124136862225</v>
      </c>
      <c r="P6" s="72">
        <v>1.540385427622589</v>
      </c>
      <c r="Q6" s="72">
        <v>-2.1931142221955175</v>
      </c>
      <c r="R6" s="72">
        <v>-14.160975903252009</v>
      </c>
    </row>
    <row r="7" spans="1:18" s="5" customFormat="1" ht="15" customHeight="1" x14ac:dyDescent="0.25">
      <c r="A7" s="13" t="s">
        <v>108</v>
      </c>
      <c r="B7" s="69">
        <v>62434</v>
      </c>
      <c r="C7" s="69">
        <v>67986</v>
      </c>
      <c r="D7" s="69">
        <v>69811</v>
      </c>
      <c r="E7" s="69">
        <v>76813</v>
      </c>
      <c r="F7" s="69">
        <v>87236</v>
      </c>
      <c r="G7" s="69"/>
      <c r="H7" s="69">
        <v>3529</v>
      </c>
      <c r="I7" s="69">
        <v>836</v>
      </c>
      <c r="J7" s="69">
        <v>518</v>
      </c>
      <c r="K7" s="69">
        <v>-3035</v>
      </c>
      <c r="L7" s="69">
        <v>3437</v>
      </c>
      <c r="M7" s="69"/>
      <c r="N7" s="73">
        <v>5.6523689015600471</v>
      </c>
      <c r="O7" s="73">
        <v>1.229664931015209</v>
      </c>
      <c r="P7" s="73">
        <v>0.74200340920485308</v>
      </c>
      <c r="Q7" s="73">
        <v>-3.9511541015192742</v>
      </c>
      <c r="R7" s="73">
        <v>3.9398872025310649</v>
      </c>
    </row>
    <row r="8" spans="1:18" s="5" customFormat="1" ht="15" customHeight="1" x14ac:dyDescent="0.25">
      <c r="A8" s="12" t="s">
        <v>105</v>
      </c>
      <c r="B8" s="71">
        <v>140517</v>
      </c>
      <c r="C8" s="71">
        <v>125465</v>
      </c>
      <c r="D8" s="71">
        <v>149149</v>
      </c>
      <c r="E8" s="71">
        <v>145658</v>
      </c>
      <c r="F8" s="71">
        <v>144411</v>
      </c>
      <c r="G8" s="71"/>
      <c r="H8" s="71">
        <v>1559</v>
      </c>
      <c r="I8" s="71">
        <v>-8960</v>
      </c>
      <c r="J8" s="71">
        <v>-1099</v>
      </c>
      <c r="K8" s="71">
        <v>-4218</v>
      </c>
      <c r="L8" s="71">
        <v>-5854</v>
      </c>
      <c r="M8" s="71"/>
      <c r="N8" s="72">
        <v>1.1094742984834576</v>
      </c>
      <c r="O8" s="72">
        <v>-7.1414338660184118</v>
      </c>
      <c r="P8" s="72">
        <v>-0.73684704557187775</v>
      </c>
      <c r="Q8" s="72">
        <v>-2.8958244655288414</v>
      </c>
      <c r="R8" s="72">
        <v>-4.0537078200414092</v>
      </c>
    </row>
    <row r="9" spans="1:18" s="5" customFormat="1" ht="15" customHeight="1" x14ac:dyDescent="0.25">
      <c r="A9" s="13" t="s">
        <v>106</v>
      </c>
      <c r="B9" s="69">
        <v>208332</v>
      </c>
      <c r="C9" s="69">
        <v>205239</v>
      </c>
      <c r="D9" s="69">
        <v>235119</v>
      </c>
      <c r="E9" s="69">
        <v>260952</v>
      </c>
      <c r="F9" s="69">
        <v>290407</v>
      </c>
      <c r="G9" s="69"/>
      <c r="H9" s="69">
        <v>6965</v>
      </c>
      <c r="I9" s="69">
        <v>-2174</v>
      </c>
      <c r="J9" s="69">
        <v>1819</v>
      </c>
      <c r="K9" s="69">
        <v>-2961</v>
      </c>
      <c r="L9" s="69">
        <v>-8805</v>
      </c>
      <c r="M9" s="69"/>
      <c r="N9" s="73">
        <v>3.3432213966169382</v>
      </c>
      <c r="O9" s="73">
        <v>-1.0592528710430278</v>
      </c>
      <c r="P9" s="73">
        <v>0.77365078960015987</v>
      </c>
      <c r="Q9" s="73">
        <v>-1.1346914375057482</v>
      </c>
      <c r="R9" s="73">
        <v>-3.0319517091530162</v>
      </c>
    </row>
    <row r="10" spans="1:18" s="5" customFormat="1" ht="15" customHeight="1" x14ac:dyDescent="0.25">
      <c r="A10" s="12" t="s">
        <v>107</v>
      </c>
      <c r="B10" s="270">
        <v>441058</v>
      </c>
      <c r="C10" s="270">
        <v>469864</v>
      </c>
      <c r="D10" s="270">
        <v>514572</v>
      </c>
      <c r="E10" s="270">
        <v>558224</v>
      </c>
      <c r="F10" s="270">
        <v>632290</v>
      </c>
      <c r="G10" s="270"/>
      <c r="H10" s="270">
        <v>2160</v>
      </c>
      <c r="I10" s="270">
        <v>3390</v>
      </c>
      <c r="J10" s="270">
        <v>3912</v>
      </c>
      <c r="K10" s="270">
        <v>4362</v>
      </c>
      <c r="L10" s="270">
        <v>6549</v>
      </c>
      <c r="M10" s="270"/>
      <c r="N10" s="271">
        <v>0.48973150923461312</v>
      </c>
      <c r="O10" s="271">
        <v>0.72148536597824053</v>
      </c>
      <c r="P10" s="271">
        <v>0.7602434644714442</v>
      </c>
      <c r="Q10" s="271">
        <v>0.78140674711227032</v>
      </c>
      <c r="R10" s="271">
        <v>1.0357589080959686</v>
      </c>
    </row>
    <row r="11" spans="1:18" s="5" customFormat="1" ht="15" customHeight="1" x14ac:dyDescent="0.25">
      <c r="A11" s="13" t="s">
        <v>221</v>
      </c>
      <c r="B11" s="69">
        <v>403036</v>
      </c>
      <c r="C11" s="69">
        <v>437118</v>
      </c>
      <c r="D11" s="69">
        <v>505296</v>
      </c>
      <c r="E11" s="69">
        <v>776380</v>
      </c>
      <c r="F11" s="69">
        <v>776693</v>
      </c>
      <c r="G11" s="69">
        <v>0</v>
      </c>
      <c r="H11" s="69">
        <v>6539</v>
      </c>
      <c r="I11" s="69">
        <v>-14993</v>
      </c>
      <c r="J11" s="69">
        <v>1964</v>
      </c>
      <c r="K11" s="69">
        <v>2042</v>
      </c>
      <c r="L11" s="69">
        <v>-2913</v>
      </c>
      <c r="M11" s="69"/>
      <c r="N11" s="73">
        <f>100*H11/B11</f>
        <v>1.6224357129387945</v>
      </c>
      <c r="O11" s="73">
        <f t="shared" ref="O11:R11" si="0">100*I11/C11</f>
        <v>-3.4299662791282901</v>
      </c>
      <c r="P11" s="73">
        <f t="shared" si="0"/>
        <v>0.38868306893385263</v>
      </c>
      <c r="Q11" s="73">
        <f t="shared" si="0"/>
        <v>0.26301553363043872</v>
      </c>
      <c r="R11" s="73">
        <f t="shared" si="0"/>
        <v>-0.37505166133852114</v>
      </c>
    </row>
    <row r="12" spans="1:18" s="5" customFormat="1" ht="15" customHeight="1" x14ac:dyDescent="0.25">
      <c r="A12" s="154" t="s">
        <v>172</v>
      </c>
      <c r="B12" s="71">
        <v>281898</v>
      </c>
      <c r="C12" s="71">
        <v>286182</v>
      </c>
      <c r="D12" s="71">
        <v>360774</v>
      </c>
      <c r="E12" s="71">
        <v>402960</v>
      </c>
      <c r="F12" s="71">
        <v>407958</v>
      </c>
      <c r="G12" s="71"/>
      <c r="H12" s="71">
        <v>926</v>
      </c>
      <c r="I12" s="71">
        <v>-4754</v>
      </c>
      <c r="J12" s="71">
        <v>-5579</v>
      </c>
      <c r="K12" s="71">
        <v>-25869</v>
      </c>
      <c r="L12" s="71">
        <v>-20029</v>
      </c>
      <c r="M12" s="71"/>
      <c r="N12" s="72">
        <v>0.32848760899332385</v>
      </c>
      <c r="O12" s="72">
        <v>-1.661180647280402</v>
      </c>
      <c r="P12" s="72">
        <v>-1.5463974676667387</v>
      </c>
      <c r="Q12" s="72">
        <v>-6.4197438951757002</v>
      </c>
      <c r="R12" s="72">
        <v>-4.9095740247770605</v>
      </c>
    </row>
    <row r="13" spans="1:18" s="5" customFormat="1" ht="15" customHeight="1" x14ac:dyDescent="0.25">
      <c r="A13" s="13" t="s">
        <v>109</v>
      </c>
      <c r="B13" s="69">
        <v>132240</v>
      </c>
      <c r="C13" s="69">
        <v>144040</v>
      </c>
      <c r="D13" s="69">
        <v>164980</v>
      </c>
      <c r="E13" s="69">
        <v>182752</v>
      </c>
      <c r="F13" s="69">
        <v>166325</v>
      </c>
      <c r="G13" s="69"/>
      <c r="H13" s="69">
        <v>-9160</v>
      </c>
      <c r="I13" s="69">
        <v>203</v>
      </c>
      <c r="J13" s="69">
        <v>-1418</v>
      </c>
      <c r="K13" s="69">
        <v>4399</v>
      </c>
      <c r="L13" s="69">
        <v>-14277</v>
      </c>
      <c r="M13" s="69"/>
      <c r="N13" s="73">
        <v>-6.9267997580157292</v>
      </c>
      <c r="O13" s="73">
        <v>0.14093307414607054</v>
      </c>
      <c r="P13" s="73">
        <v>-0.85949812098436174</v>
      </c>
      <c r="Q13" s="73">
        <v>2.4070872001400807</v>
      </c>
      <c r="R13" s="73">
        <v>-8.5837967834059814</v>
      </c>
    </row>
    <row r="14" spans="1:18" s="5" customFormat="1" ht="15" customHeight="1" x14ac:dyDescent="0.25">
      <c r="A14" s="61" t="s">
        <v>4</v>
      </c>
      <c r="B14" s="68">
        <f t="shared" ref="B14:L14" si="1">SUM(B6:B13)</f>
        <v>1778981</v>
      </c>
      <c r="C14" s="68">
        <f t="shared" si="1"/>
        <v>1852040</v>
      </c>
      <c r="D14" s="68">
        <f t="shared" si="1"/>
        <v>2120450</v>
      </c>
      <c r="E14" s="68">
        <f t="shared" si="1"/>
        <v>2536883</v>
      </c>
      <c r="F14" s="68">
        <f>SUM(F6:F13)</f>
        <v>2638284</v>
      </c>
      <c r="G14" s="68">
        <f t="shared" si="1"/>
        <v>0</v>
      </c>
      <c r="H14" s="68">
        <f t="shared" si="1"/>
        <v>16220</v>
      </c>
      <c r="I14" s="68">
        <f t="shared" si="1"/>
        <v>-14411</v>
      </c>
      <c r="J14" s="68">
        <f t="shared" si="1"/>
        <v>1977</v>
      </c>
      <c r="K14" s="68">
        <f t="shared" si="1"/>
        <v>-28200</v>
      </c>
      <c r="L14" s="68">
        <f t="shared" si="1"/>
        <v>-60721</v>
      </c>
      <c r="M14" s="68"/>
      <c r="N14" s="74">
        <f>H14/B14*100</f>
        <v>0.91175791084896352</v>
      </c>
      <c r="O14" s="74">
        <f>I14/C14*100</f>
        <v>-0.77811494352173827</v>
      </c>
      <c r="P14" s="74">
        <f>J14/D14*100</f>
        <v>9.3234926548609959E-2</v>
      </c>
      <c r="Q14" s="74">
        <f t="shared" ref="Q14" si="2">K14/E14*100</f>
        <v>-1.1116003378949679</v>
      </c>
      <c r="R14" s="74">
        <f>L14/F14*100</f>
        <v>-2.3015338758071535</v>
      </c>
    </row>
  </sheetData>
  <mergeCells count="3">
    <mergeCell ref="B4:F4"/>
    <mergeCell ref="H4:L4"/>
    <mergeCell ref="N4:R4"/>
  </mergeCells>
  <phoneticPr fontId="9" type="noConversion"/>
  <conditionalFormatting sqref="A12:A13">
    <cfRule type="cellIs" dxfId="209" priority="7" operator="equal">
      <formula>0</formula>
    </cfRule>
  </conditionalFormatting>
  <conditionalFormatting sqref="A1:BA6 A8:BA8">
    <cfRule type="cellIs" dxfId="208" priority="19" operator="equal">
      <formula>0</formula>
    </cfRule>
  </conditionalFormatting>
  <conditionalFormatting sqref="A7:BA7 A9:BA9">
    <cfRule type="cellIs" dxfId="207" priority="18" operator="equal">
      <formula>0</formula>
    </cfRule>
  </conditionalFormatting>
  <conditionalFormatting sqref="A10:BA10">
    <cfRule type="cellIs" dxfId="206" priority="2" operator="equal">
      <formula>0</formula>
    </cfRule>
  </conditionalFormatting>
  <conditionalFormatting sqref="A11:BA11">
    <cfRule type="cellIs" dxfId="205" priority="1" operator="equal">
      <formula>0</formula>
    </cfRule>
  </conditionalFormatting>
  <conditionalFormatting sqref="A14:BA14">
    <cfRule type="cellIs" dxfId="204" priority="9" operator="equal">
      <formula>0</formula>
    </cfRule>
  </conditionalFormatting>
  <conditionalFormatting sqref="B13:R13">
    <cfRule type="cellIs" dxfId="203" priority="8" operator="equal">
      <formula>0</formula>
    </cfRule>
  </conditionalFormatting>
  <conditionalFormatting sqref="B12:BA12 S13:BA13">
    <cfRule type="cellIs" dxfId="202" priority="60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ignoredErrors>
    <ignoredError sqref="F1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71785-7D2E-4FC9-9324-962A91F5469D}">
  <sheetPr>
    <tabColor theme="6"/>
    <pageSetUpPr fitToPage="1"/>
  </sheetPr>
  <dimension ref="A1:R16"/>
  <sheetViews>
    <sheetView showGridLines="0" zoomScale="115" zoomScaleNormal="115" workbookViewId="0">
      <selection activeCell="F15" sqref="F15"/>
    </sheetView>
  </sheetViews>
  <sheetFormatPr baseColWidth="10" defaultColWidth="13.54296875" defaultRowHeight="11" x14ac:dyDescent="0.25"/>
  <cols>
    <col min="1" max="1" width="22.453125" style="8" customWidth="1"/>
    <col min="2" max="2" width="6.54296875" style="8" bestFit="1" customWidth="1"/>
    <col min="3" max="4" width="6.36328125" style="8" customWidth="1"/>
    <col min="5" max="6" width="6.36328125" style="11" customWidth="1"/>
    <col min="7" max="7" width="2.6328125" style="11" customWidth="1"/>
    <col min="8" max="12" width="6" style="8" customWidth="1"/>
    <col min="13" max="15" width="11.54296875" style="5" customWidth="1"/>
    <col min="16" max="16384" width="13.54296875" style="8"/>
  </cols>
  <sheetData>
    <row r="1" spans="1:18" s="5" customFormat="1" ht="15" customHeight="1" x14ac:dyDescent="0.3">
      <c r="A1" s="1" t="str">
        <f>Innhold!A9</f>
        <v>Tabell 4 Grunnfinansiering 2020-2024. Mill. kr og i prosent av totale driftsinntekter.</v>
      </c>
      <c r="B1" s="6"/>
      <c r="C1" s="6"/>
      <c r="D1" s="6"/>
      <c r="E1" s="11"/>
      <c r="F1" s="11"/>
      <c r="G1" s="11"/>
      <c r="H1" s="6"/>
      <c r="I1" s="6"/>
      <c r="J1" s="6"/>
      <c r="K1" s="6"/>
      <c r="L1" s="6"/>
    </row>
    <row r="2" spans="1:18" s="5" customFormat="1" ht="12" customHeight="1" x14ac:dyDescent="0.25">
      <c r="A2" s="8"/>
      <c r="B2" s="8"/>
      <c r="C2" s="8"/>
      <c r="D2" s="8"/>
      <c r="E2" s="11"/>
      <c r="F2" s="11"/>
      <c r="G2" s="11"/>
      <c r="H2" s="8"/>
      <c r="I2" s="8"/>
      <c r="J2" s="8"/>
      <c r="K2" s="8"/>
      <c r="L2" s="8"/>
    </row>
    <row r="3" spans="1:18" s="5" customFormat="1" ht="12" customHeight="1" x14ac:dyDescent="0.25">
      <c r="A3" s="7"/>
      <c r="B3" s="7"/>
      <c r="C3" s="29"/>
      <c r="D3" s="7"/>
      <c r="E3" s="28"/>
      <c r="F3" s="28"/>
      <c r="G3" s="28"/>
      <c r="H3" s="7"/>
      <c r="I3" s="7"/>
      <c r="J3" s="7"/>
      <c r="K3" s="7"/>
      <c r="L3" s="7"/>
    </row>
    <row r="4" spans="1:18" s="5" customFormat="1" ht="21.75" customHeight="1" x14ac:dyDescent="0.25">
      <c r="A4" s="8"/>
      <c r="B4" s="277" t="s">
        <v>162</v>
      </c>
      <c r="C4" s="277"/>
      <c r="D4" s="277"/>
      <c r="E4" s="277"/>
      <c r="F4" s="277"/>
      <c r="G4" s="9"/>
      <c r="H4" s="278" t="s">
        <v>161</v>
      </c>
      <c r="I4" s="277"/>
      <c r="J4" s="277"/>
      <c r="K4" s="277"/>
      <c r="L4" s="277"/>
    </row>
    <row r="5" spans="1:18" s="70" customFormat="1" x14ac:dyDescent="0.25">
      <c r="A5" s="118"/>
      <c r="B5" s="255">
        <f>C5-1</f>
        <v>2020</v>
      </c>
      <c r="C5" s="255">
        <f>D5-1</f>
        <v>2021</v>
      </c>
      <c r="D5" s="118">
        <f>E5-1</f>
        <v>2022</v>
      </c>
      <c r="E5" s="118">
        <f>F5-1</f>
        <v>2023</v>
      </c>
      <c r="F5" s="251">
        <v>2024</v>
      </c>
      <c r="G5" s="259"/>
      <c r="H5" s="255">
        <f>I5-1</f>
        <v>2020</v>
      </c>
      <c r="I5" s="255">
        <f>J5-1</f>
        <v>2021</v>
      </c>
      <c r="J5" s="118">
        <f>K5-1</f>
        <v>2022</v>
      </c>
      <c r="K5" s="118">
        <f>L5-1</f>
        <v>2023</v>
      </c>
      <c r="L5" s="251">
        <v>2024</v>
      </c>
    </row>
    <row r="6" spans="1:18" s="5" customFormat="1" ht="15" customHeight="1" x14ac:dyDescent="0.25">
      <c r="A6" s="12" t="s">
        <v>104</v>
      </c>
      <c r="B6" s="71">
        <v>17641</v>
      </c>
      <c r="C6" s="71">
        <v>13162</v>
      </c>
      <c r="D6" s="71">
        <v>17628</v>
      </c>
      <c r="E6" s="71">
        <v>22543</v>
      </c>
      <c r="F6" s="71">
        <v>21622</v>
      </c>
      <c r="G6" s="71"/>
      <c r="H6" s="75">
        <v>16.115506184568723</v>
      </c>
      <c r="I6" s="75">
        <v>11.33228867115527</v>
      </c>
      <c r="J6" s="75">
        <v>14.598878665661827</v>
      </c>
      <c r="K6" s="75">
        <v>16.931292435258065</v>
      </c>
      <c r="L6" s="75">
        <v>16.261544478204627</v>
      </c>
    </row>
    <row r="7" spans="1:18" s="5" customFormat="1" ht="15" customHeight="1" x14ac:dyDescent="0.25">
      <c r="A7" s="13" t="s">
        <v>108</v>
      </c>
      <c r="B7" s="69">
        <v>12222</v>
      </c>
      <c r="C7" s="69">
        <v>10557</v>
      </c>
      <c r="D7" s="69">
        <v>14362</v>
      </c>
      <c r="E7" s="69">
        <v>13351</v>
      </c>
      <c r="F7" s="69">
        <v>13405</v>
      </c>
      <c r="G7" s="69"/>
      <c r="H7" s="76">
        <v>19.575872120959733</v>
      </c>
      <c r="I7" s="76">
        <v>15.528196981731533</v>
      </c>
      <c r="J7" s="76">
        <v>20.572689117760813</v>
      </c>
      <c r="K7" s="76">
        <v>17.381172457787095</v>
      </c>
      <c r="L7" s="76">
        <v>15.366362510889999</v>
      </c>
    </row>
    <row r="8" spans="1:18" s="5" customFormat="1" ht="15" customHeight="1" x14ac:dyDescent="0.25">
      <c r="A8" s="12" t="s">
        <v>105</v>
      </c>
      <c r="B8" s="71">
        <v>28730</v>
      </c>
      <c r="C8" s="71">
        <v>22975</v>
      </c>
      <c r="D8" s="71">
        <v>22027</v>
      </c>
      <c r="E8" s="71">
        <v>25443</v>
      </c>
      <c r="F8" s="71">
        <v>22338</v>
      </c>
      <c r="G8" s="71"/>
      <c r="H8" s="75">
        <v>20.445924692385976</v>
      </c>
      <c r="I8" s="75">
        <v>18.311879807117524</v>
      </c>
      <c r="J8" s="75">
        <v>14.768453023486581</v>
      </c>
      <c r="K8" s="75">
        <v>17.467629653022833</v>
      </c>
      <c r="L8" s="75">
        <v>15.46835074890417</v>
      </c>
    </row>
    <row r="9" spans="1:18" s="5" customFormat="1" ht="15" customHeight="1" x14ac:dyDescent="0.25">
      <c r="A9" s="13" t="s">
        <v>106</v>
      </c>
      <c r="B9" s="69">
        <v>40347</v>
      </c>
      <c r="C9" s="69">
        <v>40288</v>
      </c>
      <c r="D9" s="69">
        <v>41084</v>
      </c>
      <c r="E9" s="69">
        <v>46974</v>
      </c>
      <c r="F9" s="69">
        <v>49160</v>
      </c>
      <c r="G9" s="69"/>
      <c r="H9" s="76">
        <v>19.366683946777261</v>
      </c>
      <c r="I9" s="76">
        <v>19.629797455649268</v>
      </c>
      <c r="J9" s="76">
        <v>17.473704804800974</v>
      </c>
      <c r="K9" s="76">
        <v>18.001011680309023</v>
      </c>
      <c r="L9" s="76">
        <v>16.927966612375045</v>
      </c>
    </row>
    <row r="10" spans="1:18" s="5" customFormat="1" ht="15" customHeight="1" x14ac:dyDescent="0.25">
      <c r="A10" s="12" t="s">
        <v>107</v>
      </c>
      <c r="B10" s="270">
        <v>44561</v>
      </c>
      <c r="C10" s="270">
        <v>60475</v>
      </c>
      <c r="D10" s="270">
        <v>51477</v>
      </c>
      <c r="E10" s="270">
        <v>54754</v>
      </c>
      <c r="F10" s="270">
        <v>61262</v>
      </c>
      <c r="G10" s="270"/>
      <c r="H10" s="75">
        <v>10.103206381020183</v>
      </c>
      <c r="I10" s="75">
        <v>12.870745577443685</v>
      </c>
      <c r="J10" s="75">
        <v>10.003847858025699</v>
      </c>
      <c r="K10" s="75">
        <v>9.8086072974289884</v>
      </c>
      <c r="L10" s="75">
        <v>9.6889085704344531</v>
      </c>
      <c r="M10" s="270"/>
      <c r="N10" s="271"/>
      <c r="O10" s="271"/>
      <c r="P10" s="271"/>
      <c r="Q10" s="271"/>
      <c r="R10" s="271"/>
    </row>
    <row r="11" spans="1:18" s="5" customFormat="1" ht="15" customHeight="1" x14ac:dyDescent="0.25">
      <c r="A11" s="13" t="s">
        <v>221</v>
      </c>
      <c r="B11" s="69">
        <v>59193</v>
      </c>
      <c r="C11" s="69">
        <v>55417</v>
      </c>
      <c r="D11" s="69">
        <v>58642</v>
      </c>
      <c r="E11" s="69">
        <v>73957</v>
      </c>
      <c r="F11" s="69">
        <v>72777</v>
      </c>
      <c r="G11" s="69"/>
      <c r="H11" s="76">
        <v>14.686777359838823</v>
      </c>
      <c r="I11" s="76">
        <v>12.677812398482789</v>
      </c>
      <c r="J11" s="76">
        <v>11.605474810803964</v>
      </c>
      <c r="K11" s="76">
        <f>100*E11/Tabell3!E11</f>
        <v>9.5258765037739259</v>
      </c>
      <c r="L11" s="76">
        <f>100*F11/Tabell3!F11</f>
        <v>9.3701114854904066</v>
      </c>
    </row>
    <row r="12" spans="1:18" s="5" customFormat="1" ht="15" customHeight="1" x14ac:dyDescent="0.25">
      <c r="A12" s="154" t="s">
        <v>172</v>
      </c>
      <c r="B12" s="71">
        <v>45806</v>
      </c>
      <c r="C12" s="71">
        <v>42799</v>
      </c>
      <c r="D12" s="71">
        <v>57672</v>
      </c>
      <c r="E12" s="71">
        <v>42285</v>
      </c>
      <c r="F12" s="71">
        <v>43449</v>
      </c>
      <c r="G12" s="71"/>
      <c r="H12" s="75">
        <v>16.249139759771264</v>
      </c>
      <c r="I12" s="75">
        <v>14.955168389346639</v>
      </c>
      <c r="J12" s="75">
        <v>15.985630893578806</v>
      </c>
      <c r="K12" s="75">
        <v>10.493597379392495</v>
      </c>
      <c r="L12" s="75">
        <v>10.650361066580384</v>
      </c>
    </row>
    <row r="13" spans="1:18" s="5" customFormat="1" ht="15" customHeight="1" x14ac:dyDescent="0.25">
      <c r="A13" s="13" t="s">
        <v>109</v>
      </c>
      <c r="B13" s="69">
        <v>23941</v>
      </c>
      <c r="C13" s="69">
        <v>23245</v>
      </c>
      <c r="D13" s="69">
        <v>21775</v>
      </c>
      <c r="E13" s="69">
        <v>26019</v>
      </c>
      <c r="F13" s="69">
        <v>25165</v>
      </c>
      <c r="G13" s="69"/>
      <c r="H13" s="76">
        <v>18.104204476709015</v>
      </c>
      <c r="I13" s="76">
        <v>16.137878367120244</v>
      </c>
      <c r="J13" s="76">
        <v>13.198569523578616</v>
      </c>
      <c r="K13" s="76">
        <v>14.237327088075643</v>
      </c>
      <c r="L13" s="76">
        <v>15.130016533894484</v>
      </c>
    </row>
    <row r="14" spans="1:18" s="5" customFormat="1" ht="15" customHeight="1" x14ac:dyDescent="0.25">
      <c r="A14" s="61" t="s">
        <v>4</v>
      </c>
      <c r="B14" s="68">
        <f>SUM(B6:B13)</f>
        <v>272441</v>
      </c>
      <c r="C14" s="68">
        <f>SUM(C6:C13)</f>
        <v>268918</v>
      </c>
      <c r="D14" s="68">
        <f>SUM(D6:D13)</f>
        <v>284667</v>
      </c>
      <c r="E14" s="68">
        <f>SUM(E6:E13)</f>
        <v>305326</v>
      </c>
      <c r="F14" s="68">
        <f>SUM(F6:F13)</f>
        <v>309178</v>
      </c>
      <c r="G14" s="68">
        <f>SUM(G8:G12)</f>
        <v>0</v>
      </c>
      <c r="H14" s="159">
        <f>B14*100/Tabell3!B14</f>
        <v>15.314441244735049</v>
      </c>
      <c r="I14" s="159">
        <f>C14*100/Tabell3!C14</f>
        <v>14.52009675816937</v>
      </c>
      <c r="J14" s="159">
        <f>D14*100/Tabell3!D14</f>
        <v>13.424839067179137</v>
      </c>
      <c r="K14" s="159">
        <f>E14*100/Tabell3!E14</f>
        <v>12.035478183266632</v>
      </c>
      <c r="L14" s="159">
        <f>F14*100/Tabell3!F14</f>
        <v>11.718905167146524</v>
      </c>
    </row>
    <row r="16" spans="1:18" s="5" customFormat="1" ht="24" customHeight="1" x14ac:dyDescent="0.25">
      <c r="A16" s="279" t="s">
        <v>173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</row>
  </sheetData>
  <mergeCells count="3">
    <mergeCell ref="B4:F4"/>
    <mergeCell ref="H4:L4"/>
    <mergeCell ref="A16:L16"/>
  </mergeCells>
  <conditionalFormatting sqref="A12:A13">
    <cfRule type="cellIs" dxfId="201" priority="9" operator="equal">
      <formula>0</formula>
    </cfRule>
  </conditionalFormatting>
  <conditionalFormatting sqref="A16">
    <cfRule type="cellIs" dxfId="200" priority="13" operator="equal">
      <formula>0</formula>
    </cfRule>
  </conditionalFormatting>
  <conditionalFormatting sqref="A1:AU6 A8:AU8">
    <cfRule type="cellIs" dxfId="199" priority="17" operator="equal">
      <formula>0</formula>
    </cfRule>
  </conditionalFormatting>
  <conditionalFormatting sqref="A7:AU7 A9:AU9">
    <cfRule type="cellIs" dxfId="198" priority="16" operator="equal">
      <formula>0</formula>
    </cfRule>
  </conditionalFormatting>
  <conditionalFormatting sqref="A11:AU11">
    <cfRule type="cellIs" dxfId="197" priority="2" operator="equal">
      <formula>0</formula>
    </cfRule>
  </conditionalFormatting>
  <conditionalFormatting sqref="A14:AU14">
    <cfRule type="cellIs" dxfId="196" priority="14" operator="equal">
      <formula>0</formula>
    </cfRule>
  </conditionalFormatting>
  <conditionalFormatting sqref="A10:BA10">
    <cfRule type="cellIs" dxfId="195" priority="1" operator="equal">
      <formula>0</formula>
    </cfRule>
  </conditionalFormatting>
  <conditionalFormatting sqref="B13:L13">
    <cfRule type="cellIs" dxfId="194" priority="10" operator="equal">
      <formula>0</formula>
    </cfRule>
  </conditionalFormatting>
  <conditionalFormatting sqref="B12:AU12 M13:AU13">
    <cfRule type="cellIs" dxfId="193" priority="19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AJ27"/>
  <sheetViews>
    <sheetView showGridLines="0" zoomScaleNormal="100" workbookViewId="0">
      <selection activeCell="E14" sqref="E14"/>
    </sheetView>
  </sheetViews>
  <sheetFormatPr baseColWidth="10" defaultColWidth="11.453125" defaultRowHeight="11" x14ac:dyDescent="0.25"/>
  <cols>
    <col min="1" max="1" width="23.36328125" style="8" customWidth="1"/>
    <col min="2" max="6" width="6.6328125" style="5" bestFit="1" customWidth="1"/>
    <col min="7" max="7" width="1.54296875" style="11" customWidth="1"/>
    <col min="8" max="12" width="6.6328125" style="5" customWidth="1"/>
    <col min="13" max="13" width="1.36328125" style="5" customWidth="1"/>
    <col min="14" max="14" width="7.6328125" style="8" customWidth="1"/>
    <col min="15" max="18" width="6.36328125" style="8" customWidth="1"/>
    <col min="19" max="19" width="1.6328125" style="5" customWidth="1"/>
    <col min="20" max="24" width="6.36328125" style="5" customWidth="1"/>
    <col min="25" max="25" width="1.6328125" style="5" customWidth="1"/>
    <col min="26" max="30" width="6.36328125" style="5" customWidth="1"/>
    <col min="31" max="31" width="1.6328125" style="5" customWidth="1"/>
    <col min="32" max="32" width="8.08984375" style="5" customWidth="1"/>
    <col min="33" max="33" width="7.6328125" style="5" customWidth="1"/>
    <col min="34" max="34" width="7.90625" style="5" bestFit="1" customWidth="1"/>
    <col min="35" max="36" width="8" style="5" customWidth="1"/>
    <col min="37" max="16384" width="11.453125" style="5"/>
  </cols>
  <sheetData>
    <row r="1" spans="1:36" ht="12" customHeight="1" x14ac:dyDescent="0.3">
      <c r="A1" s="1" t="str">
        <f>Innhold!A10</f>
        <v>Tabell 5 Totale driftsinntekter etter finansieringskilde. 2020-2024. Mill kr</v>
      </c>
      <c r="N1" s="6"/>
      <c r="O1" s="6"/>
      <c r="P1" s="6"/>
      <c r="Q1" s="6"/>
      <c r="R1" s="6"/>
    </row>
    <row r="2" spans="1:36" ht="12" customHeight="1" x14ac:dyDescent="0.25">
      <c r="N2" s="6"/>
      <c r="O2" s="6"/>
      <c r="P2" s="6"/>
      <c r="Q2" s="6"/>
      <c r="R2" s="6"/>
    </row>
    <row r="3" spans="1:36" ht="12" customHeight="1" x14ac:dyDescent="0.25">
      <c r="A3" s="7"/>
      <c r="B3" s="25"/>
      <c r="C3" s="25"/>
      <c r="D3" s="25"/>
      <c r="E3" s="25"/>
      <c r="F3" s="25"/>
      <c r="G3" s="28"/>
      <c r="H3" s="25"/>
      <c r="I3" s="25"/>
      <c r="J3" s="25"/>
      <c r="K3" s="25"/>
      <c r="L3" s="25"/>
      <c r="M3" s="25"/>
      <c r="N3" s="7"/>
      <c r="O3" s="7"/>
      <c r="P3" s="7"/>
      <c r="Q3" s="7"/>
      <c r="R3" s="7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x14ac:dyDescent="0.25">
      <c r="B4" s="277" t="s">
        <v>12</v>
      </c>
      <c r="C4" s="277"/>
      <c r="D4" s="277"/>
      <c r="E4" s="277"/>
      <c r="F4" s="277"/>
      <c r="G4" s="9"/>
      <c r="H4" s="277" t="s">
        <v>9</v>
      </c>
      <c r="I4" s="277"/>
      <c r="J4" s="277"/>
      <c r="K4" s="277"/>
      <c r="L4" s="277"/>
      <c r="N4" s="277" t="s">
        <v>5</v>
      </c>
      <c r="O4" s="277"/>
      <c r="P4" s="277"/>
      <c r="Q4" s="277"/>
      <c r="R4" s="277"/>
      <c r="T4" s="280" t="s">
        <v>10</v>
      </c>
      <c r="U4" s="277"/>
      <c r="V4" s="277"/>
      <c r="W4" s="277"/>
      <c r="X4" s="277"/>
      <c r="Y4" s="8"/>
      <c r="Z4" s="277" t="s">
        <v>46</v>
      </c>
      <c r="AA4" s="277"/>
      <c r="AB4" s="277"/>
      <c r="AC4" s="277"/>
      <c r="AD4" s="277"/>
      <c r="AF4" s="277" t="s">
        <v>49</v>
      </c>
      <c r="AG4" s="277"/>
      <c r="AH4" s="277"/>
      <c r="AI4" s="277"/>
      <c r="AJ4" s="277"/>
    </row>
    <row r="5" spans="1:36" s="70" customFormat="1" x14ac:dyDescent="0.25">
      <c r="A5" s="77"/>
      <c r="B5" s="255">
        <f>C5-1</f>
        <v>2020</v>
      </c>
      <c r="C5" s="255">
        <f>D5-1</f>
        <v>2021</v>
      </c>
      <c r="D5" s="118">
        <f>E5-1</f>
        <v>2022</v>
      </c>
      <c r="E5" s="118">
        <f>F5-1</f>
        <v>2023</v>
      </c>
      <c r="F5" s="251">
        <v>2024</v>
      </c>
      <c r="G5" s="251"/>
      <c r="H5" s="255">
        <f>I5-1</f>
        <v>2020</v>
      </c>
      <c r="I5" s="255">
        <f>J5-1</f>
        <v>2021</v>
      </c>
      <c r="J5" s="118">
        <f>K5-1</f>
        <v>2022</v>
      </c>
      <c r="K5" s="118">
        <f>L5-1</f>
        <v>2023</v>
      </c>
      <c r="L5" s="251">
        <v>2024</v>
      </c>
      <c r="M5" s="260"/>
      <c r="N5" s="255">
        <f>O5-1</f>
        <v>2020</v>
      </c>
      <c r="O5" s="255">
        <f>P5-1</f>
        <v>2021</v>
      </c>
      <c r="P5" s="118">
        <f>Q5-1</f>
        <v>2022</v>
      </c>
      <c r="Q5" s="118">
        <f>R5-1</f>
        <v>2023</v>
      </c>
      <c r="R5" s="251">
        <v>2024</v>
      </c>
      <c r="S5" s="260"/>
      <c r="T5" s="261">
        <f>U5-1</f>
        <v>2020</v>
      </c>
      <c r="U5" s="255">
        <f>V5-1</f>
        <v>2021</v>
      </c>
      <c r="V5" s="118">
        <f>W5-1</f>
        <v>2022</v>
      </c>
      <c r="W5" s="118">
        <f>X5-1</f>
        <v>2023</v>
      </c>
      <c r="X5" s="251">
        <v>2024</v>
      </c>
      <c r="Y5" s="260"/>
      <c r="Z5" s="255">
        <f>AA5-1</f>
        <v>2020</v>
      </c>
      <c r="AA5" s="255">
        <f>AB5-1</f>
        <v>2021</v>
      </c>
      <c r="AB5" s="118">
        <f>AC5-1</f>
        <v>2022</v>
      </c>
      <c r="AC5" s="118">
        <f>AD5-1</f>
        <v>2023</v>
      </c>
      <c r="AD5" s="251">
        <v>2024</v>
      </c>
      <c r="AE5" s="260"/>
      <c r="AF5" s="255">
        <f>AG5-1</f>
        <v>2020</v>
      </c>
      <c r="AG5" s="255">
        <f>AH5-1</f>
        <v>2021</v>
      </c>
      <c r="AH5" s="118">
        <f>AI5-1</f>
        <v>2022</v>
      </c>
      <c r="AI5" s="118">
        <f>AJ5-1</f>
        <v>2023</v>
      </c>
      <c r="AJ5" s="251">
        <v>2024</v>
      </c>
    </row>
    <row r="6" spans="1:36" ht="15" customHeight="1" x14ac:dyDescent="0.25">
      <c r="A6" s="12" t="s">
        <v>104</v>
      </c>
      <c r="B6" s="71">
        <v>75113</v>
      </c>
      <c r="C6" s="71">
        <v>78093</v>
      </c>
      <c r="D6" s="71">
        <v>84662</v>
      </c>
      <c r="E6" s="71">
        <v>94389</v>
      </c>
      <c r="F6" s="71">
        <v>94545</v>
      </c>
      <c r="G6" s="71"/>
      <c r="H6" s="71">
        <v>11931</v>
      </c>
      <c r="I6" s="71">
        <v>13053</v>
      </c>
      <c r="J6" s="71">
        <v>11431</v>
      </c>
      <c r="K6" s="71">
        <v>11790</v>
      </c>
      <c r="L6" s="71">
        <v>17236</v>
      </c>
      <c r="M6" s="71"/>
      <c r="N6" s="71">
        <v>4551</v>
      </c>
      <c r="O6" s="71">
        <v>3083</v>
      </c>
      <c r="P6" s="71">
        <v>1875</v>
      </c>
      <c r="Q6" s="71">
        <v>3871</v>
      </c>
      <c r="R6" s="71">
        <v>2612</v>
      </c>
      <c r="S6" s="71"/>
      <c r="T6" s="71">
        <v>13254</v>
      </c>
      <c r="U6" s="71">
        <v>21021</v>
      </c>
      <c r="V6" s="71">
        <v>20205</v>
      </c>
      <c r="W6" s="71">
        <v>22693</v>
      </c>
      <c r="X6" s="71">
        <v>17870</v>
      </c>
      <c r="Y6" s="71"/>
      <c r="Z6" s="71">
        <v>4617</v>
      </c>
      <c r="AA6" s="71">
        <v>896</v>
      </c>
      <c r="AB6" s="71">
        <v>2576</v>
      </c>
      <c r="AC6" s="71">
        <v>401</v>
      </c>
      <c r="AD6" s="71">
        <v>701</v>
      </c>
      <c r="AE6" s="71"/>
      <c r="AF6" s="71">
        <v>109466</v>
      </c>
      <c r="AG6" s="71">
        <v>116146</v>
      </c>
      <c r="AH6" s="71">
        <v>120749</v>
      </c>
      <c r="AI6" s="71">
        <v>133144</v>
      </c>
      <c r="AJ6" s="71">
        <v>132964</v>
      </c>
    </row>
    <row r="7" spans="1:36" ht="15" customHeight="1" x14ac:dyDescent="0.25">
      <c r="A7" s="13" t="s">
        <v>108</v>
      </c>
      <c r="B7" s="69">
        <v>31880</v>
      </c>
      <c r="C7" s="69">
        <v>34189</v>
      </c>
      <c r="D7" s="69">
        <v>42162</v>
      </c>
      <c r="E7" s="69">
        <v>36393</v>
      </c>
      <c r="F7" s="69">
        <v>35632</v>
      </c>
      <c r="G7" s="69"/>
      <c r="H7" s="69">
        <v>8025</v>
      </c>
      <c r="I7" s="69">
        <v>5702</v>
      </c>
      <c r="J7" s="69">
        <v>7223</v>
      </c>
      <c r="K7" s="69">
        <v>7774</v>
      </c>
      <c r="L7" s="69">
        <v>10227</v>
      </c>
      <c r="M7" s="69"/>
      <c r="N7" s="69">
        <v>128</v>
      </c>
      <c r="O7" s="69">
        <v>1318</v>
      </c>
      <c r="P7" s="69">
        <v>0</v>
      </c>
      <c r="Q7" s="69">
        <v>0</v>
      </c>
      <c r="R7" s="69">
        <v>0</v>
      </c>
      <c r="S7" s="69"/>
      <c r="T7" s="69">
        <v>21652</v>
      </c>
      <c r="U7" s="69">
        <v>26423</v>
      </c>
      <c r="V7" s="69">
        <v>19479</v>
      </c>
      <c r="W7" s="69">
        <v>29839</v>
      </c>
      <c r="X7" s="69">
        <v>39569</v>
      </c>
      <c r="Y7" s="69"/>
      <c r="Z7" s="69">
        <v>749</v>
      </c>
      <c r="AA7" s="69">
        <v>354</v>
      </c>
      <c r="AB7" s="69">
        <v>947</v>
      </c>
      <c r="AC7" s="69">
        <v>2807</v>
      </c>
      <c r="AD7" s="69">
        <v>1808</v>
      </c>
      <c r="AE7" s="69"/>
      <c r="AF7" s="69">
        <v>62434</v>
      </c>
      <c r="AG7" s="69">
        <v>67986</v>
      </c>
      <c r="AH7" s="69">
        <v>69811</v>
      </c>
      <c r="AI7" s="69">
        <v>76813</v>
      </c>
      <c r="AJ7" s="69">
        <v>87236</v>
      </c>
    </row>
    <row r="8" spans="1:36" ht="15" customHeight="1" x14ac:dyDescent="0.25">
      <c r="A8" s="12" t="s">
        <v>105</v>
      </c>
      <c r="B8" s="71">
        <v>39104</v>
      </c>
      <c r="C8" s="71">
        <v>34531</v>
      </c>
      <c r="D8" s="71">
        <v>31538</v>
      </c>
      <c r="E8" s="71">
        <v>31942</v>
      </c>
      <c r="F8" s="71">
        <v>32063</v>
      </c>
      <c r="G8" s="71"/>
      <c r="H8" s="71">
        <v>78154</v>
      </c>
      <c r="I8" s="71">
        <v>73874</v>
      </c>
      <c r="J8" s="71">
        <v>82121</v>
      </c>
      <c r="K8" s="71">
        <v>78971</v>
      </c>
      <c r="L8" s="71">
        <v>77989</v>
      </c>
      <c r="M8" s="71"/>
      <c r="N8" s="71">
        <v>22860</v>
      </c>
      <c r="O8" s="71">
        <v>15229</v>
      </c>
      <c r="P8" s="71">
        <v>32556</v>
      </c>
      <c r="Q8" s="71">
        <v>30449</v>
      </c>
      <c r="R8" s="71">
        <v>28014</v>
      </c>
      <c r="S8" s="71"/>
      <c r="T8" s="71">
        <v>137</v>
      </c>
      <c r="U8" s="71">
        <v>1453</v>
      </c>
      <c r="V8" s="71">
        <v>2653</v>
      </c>
      <c r="W8" s="71">
        <v>4296</v>
      </c>
      <c r="X8" s="71">
        <v>6032</v>
      </c>
      <c r="Y8" s="71"/>
      <c r="Z8" s="71">
        <v>262</v>
      </c>
      <c r="AA8" s="71">
        <v>378</v>
      </c>
      <c r="AB8" s="71">
        <v>281</v>
      </c>
      <c r="AC8" s="71">
        <v>0</v>
      </c>
      <c r="AD8" s="71">
        <v>313</v>
      </c>
      <c r="AE8" s="71"/>
      <c r="AF8" s="71">
        <v>140517</v>
      </c>
      <c r="AG8" s="71">
        <v>125465</v>
      </c>
      <c r="AH8" s="71">
        <v>149149</v>
      </c>
      <c r="AI8" s="71">
        <v>145658</v>
      </c>
      <c r="AJ8" s="71">
        <v>144411</v>
      </c>
    </row>
    <row r="9" spans="1:36" ht="15" customHeight="1" x14ac:dyDescent="0.25">
      <c r="A9" s="13" t="s">
        <v>106</v>
      </c>
      <c r="B9" s="69">
        <v>69096</v>
      </c>
      <c r="C9" s="69">
        <v>63356</v>
      </c>
      <c r="D9" s="69">
        <v>81006</v>
      </c>
      <c r="E9" s="69">
        <v>82190</v>
      </c>
      <c r="F9" s="69">
        <v>85238</v>
      </c>
      <c r="G9" s="69"/>
      <c r="H9" s="69">
        <v>74293</v>
      </c>
      <c r="I9" s="69">
        <v>74412</v>
      </c>
      <c r="J9" s="69">
        <v>74106</v>
      </c>
      <c r="K9" s="69">
        <v>74139</v>
      </c>
      <c r="L9" s="69">
        <v>91814</v>
      </c>
      <c r="M9" s="69"/>
      <c r="N9" s="69">
        <v>10457</v>
      </c>
      <c r="O9" s="69">
        <v>12496</v>
      </c>
      <c r="P9" s="69">
        <v>13357</v>
      </c>
      <c r="Q9" s="69">
        <v>13767</v>
      </c>
      <c r="R9" s="69">
        <v>16016</v>
      </c>
      <c r="S9" s="69"/>
      <c r="T9" s="69">
        <v>47594</v>
      </c>
      <c r="U9" s="69">
        <v>46776</v>
      </c>
      <c r="V9" s="69">
        <v>57995</v>
      </c>
      <c r="W9" s="69">
        <v>80983</v>
      </c>
      <c r="X9" s="69">
        <v>90238</v>
      </c>
      <c r="Y9" s="69"/>
      <c r="Z9" s="69">
        <v>6892</v>
      </c>
      <c r="AA9" s="69">
        <v>8199</v>
      </c>
      <c r="AB9" s="69">
        <v>8655</v>
      </c>
      <c r="AC9" s="69">
        <v>9873</v>
      </c>
      <c r="AD9" s="69">
        <v>7101</v>
      </c>
      <c r="AE9" s="69"/>
      <c r="AF9" s="69">
        <v>208332</v>
      </c>
      <c r="AG9" s="69">
        <v>205239</v>
      </c>
      <c r="AH9" s="69">
        <v>235119</v>
      </c>
      <c r="AI9" s="69">
        <v>260952</v>
      </c>
      <c r="AJ9" s="69">
        <v>290407</v>
      </c>
    </row>
    <row r="10" spans="1:36" ht="15" customHeight="1" x14ac:dyDescent="0.25">
      <c r="A10" s="12" t="s">
        <v>107</v>
      </c>
      <c r="B10" s="71">
        <v>101509</v>
      </c>
      <c r="C10" s="71">
        <v>110301</v>
      </c>
      <c r="D10" s="71">
        <v>114389</v>
      </c>
      <c r="E10" s="71">
        <v>128004</v>
      </c>
      <c r="F10" s="71">
        <v>161698</v>
      </c>
      <c r="G10" s="71"/>
      <c r="H10" s="71">
        <v>271240</v>
      </c>
      <c r="I10" s="71">
        <v>291563</v>
      </c>
      <c r="J10" s="71">
        <v>313444</v>
      </c>
      <c r="K10" s="71">
        <v>317631</v>
      </c>
      <c r="L10" s="71">
        <v>353264</v>
      </c>
      <c r="M10" s="71"/>
      <c r="N10" s="71">
        <v>59915</v>
      </c>
      <c r="O10" s="71">
        <v>53340</v>
      </c>
      <c r="P10" s="71">
        <v>63920</v>
      </c>
      <c r="Q10" s="71">
        <v>73941</v>
      </c>
      <c r="R10" s="71">
        <v>33375</v>
      </c>
      <c r="S10" s="71"/>
      <c r="T10" s="71">
        <v>6979</v>
      </c>
      <c r="U10" s="71">
        <v>13053</v>
      </c>
      <c r="V10" s="71">
        <v>20254</v>
      </c>
      <c r="W10" s="71">
        <v>35326</v>
      </c>
      <c r="X10" s="71">
        <v>38329</v>
      </c>
      <c r="Y10" s="71"/>
      <c r="Z10" s="71">
        <v>1415</v>
      </c>
      <c r="AA10" s="71">
        <v>1607</v>
      </c>
      <c r="AB10" s="71">
        <v>2565</v>
      </c>
      <c r="AC10" s="71">
        <v>3322</v>
      </c>
      <c r="AD10" s="71">
        <v>45624</v>
      </c>
      <c r="AE10" s="71"/>
      <c r="AF10" s="71">
        <v>441058</v>
      </c>
      <c r="AG10" s="71">
        <v>469864</v>
      </c>
      <c r="AH10" s="71">
        <v>514572</v>
      </c>
      <c r="AI10" s="71">
        <v>558224</v>
      </c>
      <c r="AJ10" s="71">
        <v>632290</v>
      </c>
    </row>
    <row r="11" spans="1:36" ht="15" customHeight="1" x14ac:dyDescent="0.25">
      <c r="A11" s="13" t="s">
        <v>221</v>
      </c>
      <c r="B11" s="69">
        <v>118678</v>
      </c>
      <c r="C11" s="69">
        <v>142993</v>
      </c>
      <c r="D11" s="69">
        <v>162511</v>
      </c>
      <c r="E11" s="69">
        <v>205876</v>
      </c>
      <c r="F11" s="69">
        <v>168778</v>
      </c>
      <c r="G11" s="69">
        <v>0</v>
      </c>
      <c r="H11" s="69">
        <v>183133</v>
      </c>
      <c r="I11" s="69">
        <v>182792</v>
      </c>
      <c r="J11" s="69">
        <v>182460</v>
      </c>
      <c r="K11" s="69">
        <v>269661</v>
      </c>
      <c r="L11" s="69">
        <v>260436</v>
      </c>
      <c r="M11" s="69">
        <v>0</v>
      </c>
      <c r="N11" s="69">
        <v>64175</v>
      </c>
      <c r="O11" s="69">
        <v>69467</v>
      </c>
      <c r="P11" s="69">
        <v>85356</v>
      </c>
      <c r="Q11" s="69">
        <v>187555</v>
      </c>
      <c r="R11" s="69">
        <v>193533</v>
      </c>
      <c r="S11" s="69">
        <v>0</v>
      </c>
      <c r="T11" s="69">
        <v>36441</v>
      </c>
      <c r="U11" s="69">
        <v>40439</v>
      </c>
      <c r="V11" s="69">
        <v>58342</v>
      </c>
      <c r="W11" s="69">
        <v>68185</v>
      </c>
      <c r="X11" s="69">
        <v>102593</v>
      </c>
      <c r="Y11" s="69">
        <v>0</v>
      </c>
      <c r="Z11" s="69">
        <v>609</v>
      </c>
      <c r="AA11" s="69">
        <v>1427</v>
      </c>
      <c r="AB11" s="69">
        <v>16627</v>
      </c>
      <c r="AC11" s="69">
        <v>45103</v>
      </c>
      <c r="AD11" s="69">
        <v>51353</v>
      </c>
      <c r="AE11" s="69">
        <v>0</v>
      </c>
      <c r="AF11" s="69">
        <v>403036</v>
      </c>
      <c r="AG11" s="69">
        <v>437118</v>
      </c>
      <c r="AH11" s="69">
        <v>505296</v>
      </c>
      <c r="AI11" s="69">
        <v>776380</v>
      </c>
      <c r="AJ11" s="69">
        <v>776693</v>
      </c>
    </row>
    <row r="12" spans="1:36" ht="15" customHeight="1" x14ac:dyDescent="0.25">
      <c r="A12" s="154" t="s">
        <v>172</v>
      </c>
      <c r="B12" s="71">
        <v>171404</v>
      </c>
      <c r="C12" s="71">
        <v>159466</v>
      </c>
      <c r="D12" s="71">
        <v>202089</v>
      </c>
      <c r="E12" s="71">
        <v>210899</v>
      </c>
      <c r="F12" s="71">
        <v>188954</v>
      </c>
      <c r="G12" s="71"/>
      <c r="H12" s="71">
        <v>42360</v>
      </c>
      <c r="I12" s="71">
        <v>46212</v>
      </c>
      <c r="J12" s="71">
        <v>53062</v>
      </c>
      <c r="K12" s="71">
        <v>66021</v>
      </c>
      <c r="L12" s="71">
        <v>72516</v>
      </c>
      <c r="M12" s="71"/>
      <c r="N12" s="71">
        <v>26075</v>
      </c>
      <c r="O12" s="71">
        <v>31383</v>
      </c>
      <c r="P12" s="71">
        <v>51066</v>
      </c>
      <c r="Q12" s="71">
        <v>44888</v>
      </c>
      <c r="R12" s="71">
        <v>47673</v>
      </c>
      <c r="S12" s="71"/>
      <c r="T12" s="71">
        <v>30020</v>
      </c>
      <c r="U12" s="71">
        <v>41469</v>
      </c>
      <c r="V12" s="71">
        <v>49926</v>
      </c>
      <c r="W12" s="71">
        <v>73329</v>
      </c>
      <c r="X12" s="71">
        <v>87281</v>
      </c>
      <c r="Y12" s="71"/>
      <c r="Z12" s="71">
        <v>12039</v>
      </c>
      <c r="AA12" s="71">
        <v>7652</v>
      </c>
      <c r="AB12" s="71">
        <v>4631</v>
      </c>
      <c r="AC12" s="71">
        <v>7823</v>
      </c>
      <c r="AD12" s="71">
        <v>11534</v>
      </c>
      <c r="AE12" s="71"/>
      <c r="AF12" s="71">
        <v>281898</v>
      </c>
      <c r="AG12" s="71">
        <v>286182</v>
      </c>
      <c r="AH12" s="71">
        <v>360774</v>
      </c>
      <c r="AI12" s="71">
        <v>402960</v>
      </c>
      <c r="AJ12" s="71">
        <v>407958</v>
      </c>
    </row>
    <row r="13" spans="1:36" ht="15" customHeight="1" x14ac:dyDescent="0.25">
      <c r="A13" s="13" t="s">
        <v>109</v>
      </c>
      <c r="B13" s="69">
        <v>72739</v>
      </c>
      <c r="C13" s="69">
        <v>79557</v>
      </c>
      <c r="D13" s="69">
        <v>93690</v>
      </c>
      <c r="E13" s="69">
        <v>105707</v>
      </c>
      <c r="F13" s="69">
        <v>94086</v>
      </c>
      <c r="G13" s="69"/>
      <c r="H13" s="69">
        <v>41865</v>
      </c>
      <c r="I13" s="69">
        <v>44897</v>
      </c>
      <c r="J13" s="69">
        <v>46864</v>
      </c>
      <c r="K13" s="69">
        <v>47313</v>
      </c>
      <c r="L13" s="69">
        <v>46090</v>
      </c>
      <c r="M13" s="69"/>
      <c r="N13" s="69">
        <v>10030</v>
      </c>
      <c r="O13" s="69">
        <v>9263</v>
      </c>
      <c r="P13" s="69">
        <v>10572</v>
      </c>
      <c r="Q13" s="69">
        <v>6058</v>
      </c>
      <c r="R13" s="69">
        <v>9949</v>
      </c>
      <c r="S13" s="69"/>
      <c r="T13" s="69">
        <v>7220</v>
      </c>
      <c r="U13" s="69">
        <v>9350</v>
      </c>
      <c r="V13" s="69">
        <v>11278</v>
      </c>
      <c r="W13" s="69">
        <v>15646</v>
      </c>
      <c r="X13" s="69">
        <v>11201</v>
      </c>
      <c r="Y13" s="69"/>
      <c r="Z13" s="69">
        <v>386</v>
      </c>
      <c r="AA13" s="69">
        <v>973</v>
      </c>
      <c r="AB13" s="69">
        <v>2576</v>
      </c>
      <c r="AC13" s="69">
        <v>8028</v>
      </c>
      <c r="AD13" s="69">
        <v>4999</v>
      </c>
      <c r="AE13" s="69"/>
      <c r="AF13" s="69">
        <v>132240</v>
      </c>
      <c r="AG13" s="69">
        <v>144040</v>
      </c>
      <c r="AH13" s="69">
        <v>164980</v>
      </c>
      <c r="AI13" s="69">
        <v>182752</v>
      </c>
      <c r="AJ13" s="69">
        <v>166325</v>
      </c>
    </row>
    <row r="14" spans="1:36" ht="15" customHeight="1" x14ac:dyDescent="0.25">
      <c r="A14" s="61" t="s">
        <v>4</v>
      </c>
      <c r="B14" s="68">
        <f t="shared" ref="B14:AJ14" si="0">SUM(B6:B13)</f>
        <v>679523</v>
      </c>
      <c r="C14" s="68">
        <f t="shared" si="0"/>
        <v>702486</v>
      </c>
      <c r="D14" s="68">
        <f t="shared" si="0"/>
        <v>812047</v>
      </c>
      <c r="E14" s="68">
        <f t="shared" si="0"/>
        <v>895400</v>
      </c>
      <c r="F14" s="68">
        <f t="shared" si="0"/>
        <v>860994</v>
      </c>
      <c r="G14" s="68">
        <f t="shared" si="0"/>
        <v>0</v>
      </c>
      <c r="H14" s="68">
        <f t="shared" si="0"/>
        <v>711001</v>
      </c>
      <c r="I14" s="68">
        <f t="shared" si="0"/>
        <v>732505</v>
      </c>
      <c r="J14" s="68">
        <f t="shared" si="0"/>
        <v>770711</v>
      </c>
      <c r="K14" s="68">
        <f t="shared" si="0"/>
        <v>873300</v>
      </c>
      <c r="L14" s="68">
        <f>SUM(L6:L13)</f>
        <v>929572</v>
      </c>
      <c r="M14" s="68">
        <f t="shared" si="0"/>
        <v>0</v>
      </c>
      <c r="N14" s="68">
        <f t="shared" si="0"/>
        <v>198191</v>
      </c>
      <c r="O14" s="68">
        <f t="shared" si="0"/>
        <v>195579</v>
      </c>
      <c r="P14" s="68">
        <f t="shared" si="0"/>
        <v>258702</v>
      </c>
      <c r="Q14" s="68">
        <f t="shared" si="0"/>
        <v>360529</v>
      </c>
      <c r="R14" s="68">
        <f t="shared" si="0"/>
        <v>331172</v>
      </c>
      <c r="S14" s="68">
        <f t="shared" si="0"/>
        <v>0</v>
      </c>
      <c r="T14" s="68">
        <f t="shared" si="0"/>
        <v>163297</v>
      </c>
      <c r="U14" s="68">
        <f t="shared" si="0"/>
        <v>199984</v>
      </c>
      <c r="V14" s="68">
        <f t="shared" si="0"/>
        <v>240132</v>
      </c>
      <c r="W14" s="68">
        <f t="shared" si="0"/>
        <v>330297</v>
      </c>
      <c r="X14" s="68">
        <f t="shared" si="0"/>
        <v>393113</v>
      </c>
      <c r="Y14" s="68">
        <f t="shared" si="0"/>
        <v>0</v>
      </c>
      <c r="Z14" s="68">
        <f t="shared" si="0"/>
        <v>26969</v>
      </c>
      <c r="AA14" s="68">
        <f t="shared" si="0"/>
        <v>21486</v>
      </c>
      <c r="AB14" s="68">
        <f t="shared" si="0"/>
        <v>38858</v>
      </c>
      <c r="AC14" s="68">
        <f t="shared" si="0"/>
        <v>77357</v>
      </c>
      <c r="AD14" s="68">
        <f t="shared" si="0"/>
        <v>123433</v>
      </c>
      <c r="AE14" s="68">
        <f t="shared" si="0"/>
        <v>0</v>
      </c>
      <c r="AF14" s="68">
        <f t="shared" si="0"/>
        <v>1778981</v>
      </c>
      <c r="AG14" s="68">
        <f t="shared" si="0"/>
        <v>1852040</v>
      </c>
      <c r="AH14" s="68">
        <f t="shared" si="0"/>
        <v>2120450</v>
      </c>
      <c r="AI14" s="68">
        <f t="shared" si="0"/>
        <v>2536883</v>
      </c>
      <c r="AJ14" s="68">
        <f t="shared" si="0"/>
        <v>2638284</v>
      </c>
    </row>
    <row r="16" spans="1:36" ht="13" x14ac:dyDescent="0.3">
      <c r="A16" s="1" t="s">
        <v>217</v>
      </c>
      <c r="G16" s="5"/>
      <c r="N16" s="5"/>
      <c r="O16" s="5"/>
      <c r="P16" s="5"/>
      <c r="Q16" s="161"/>
      <c r="R16" s="5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3" x14ac:dyDescent="0.3">
      <c r="A17" s="170"/>
      <c r="B17" s="281" t="s">
        <v>12</v>
      </c>
      <c r="C17" s="281"/>
      <c r="D17" s="281"/>
      <c r="E17" s="281"/>
      <c r="F17" s="281"/>
      <c r="G17" s="171"/>
      <c r="H17" s="281" t="s">
        <v>9</v>
      </c>
      <c r="I17" s="281"/>
      <c r="J17" s="281"/>
      <c r="K17" s="281"/>
      <c r="L17" s="281"/>
      <c r="M17" s="172"/>
      <c r="N17" s="281" t="s">
        <v>5</v>
      </c>
      <c r="O17" s="281"/>
      <c r="P17" s="281"/>
      <c r="Q17" s="281"/>
      <c r="R17" s="281"/>
      <c r="S17" s="172"/>
      <c r="T17" s="281" t="s">
        <v>10</v>
      </c>
      <c r="U17" s="281"/>
      <c r="V17" s="281"/>
      <c r="W17" s="281"/>
      <c r="X17" s="281"/>
      <c r="Y17" s="173"/>
      <c r="Z17" s="281" t="s">
        <v>6</v>
      </c>
      <c r="AA17" s="281"/>
      <c r="AB17" s="281"/>
      <c r="AC17" s="281"/>
      <c r="AD17" s="281"/>
    </row>
    <row r="18" spans="1:30" ht="13" x14ac:dyDescent="0.3">
      <c r="A18" s="174"/>
      <c r="B18" s="175">
        <f>C18-1</f>
        <v>2020</v>
      </c>
      <c r="C18" s="175">
        <f>D18-1</f>
        <v>2021</v>
      </c>
      <c r="D18" s="175">
        <f>E18-1</f>
        <v>2022</v>
      </c>
      <c r="E18" s="175">
        <f>F18-1</f>
        <v>2023</v>
      </c>
      <c r="F18" s="175">
        <v>2024</v>
      </c>
      <c r="G18" s="175"/>
      <c r="H18" s="175">
        <f>I18-1</f>
        <v>2020</v>
      </c>
      <c r="I18" s="175">
        <f>J18-1</f>
        <v>2021</v>
      </c>
      <c r="J18" s="175">
        <f>K18-1</f>
        <v>2022</v>
      </c>
      <c r="K18" s="175">
        <f>L18-1</f>
        <v>2023</v>
      </c>
      <c r="L18" s="175">
        <v>2024</v>
      </c>
      <c r="M18" s="176"/>
      <c r="N18" s="175">
        <f>O18-1</f>
        <v>2020</v>
      </c>
      <c r="O18" s="175">
        <f>P18-1</f>
        <v>2021</v>
      </c>
      <c r="P18" s="175">
        <f>Q18-1</f>
        <v>2022</v>
      </c>
      <c r="Q18" s="175">
        <f>R18-1</f>
        <v>2023</v>
      </c>
      <c r="R18" s="175">
        <v>2024</v>
      </c>
      <c r="S18" s="176"/>
      <c r="T18" s="175">
        <f>U18-1</f>
        <v>2020</v>
      </c>
      <c r="U18" s="175">
        <f>V18-1</f>
        <v>2021</v>
      </c>
      <c r="V18" s="175">
        <f>W18-1</f>
        <v>2022</v>
      </c>
      <c r="W18" s="175">
        <f>X18-1</f>
        <v>2023</v>
      </c>
      <c r="X18" s="175">
        <v>2024</v>
      </c>
      <c r="Y18" s="176"/>
      <c r="Z18" s="175">
        <f>AA18-1</f>
        <v>2020</v>
      </c>
      <c r="AA18" s="175">
        <f>AB18-1</f>
        <v>2021</v>
      </c>
      <c r="AB18" s="175">
        <f>AC18-1</f>
        <v>2022</v>
      </c>
      <c r="AC18" s="175">
        <f>AD18-1</f>
        <v>2023</v>
      </c>
      <c r="AD18" s="175">
        <v>2024</v>
      </c>
    </row>
    <row r="19" spans="1:30" x14ac:dyDescent="0.25">
      <c r="A19" s="165" t="s">
        <v>104</v>
      </c>
      <c r="B19" s="168">
        <f>(B6/AF6)*100</f>
        <v>68.617652969871926</v>
      </c>
      <c r="C19" s="168">
        <f>(C6/AG6)*100</f>
        <v>67.236925938043498</v>
      </c>
      <c r="D19" s="168">
        <f>(D6/AH6)*100</f>
        <v>70.114038211496577</v>
      </c>
      <c r="E19" s="168">
        <f>(E6/AI6)*100</f>
        <v>70.892417232470109</v>
      </c>
      <c r="F19" s="168">
        <f>(F6/AJ6)*100</f>
        <v>71.105712824523934</v>
      </c>
      <c r="G19" s="168"/>
      <c r="H19" s="168">
        <f>(H6/AF6)*100</f>
        <v>10.899274660625217</v>
      </c>
      <c r="I19" s="168">
        <f>(I6/AG6)*100</f>
        <v>11.238441272191896</v>
      </c>
      <c r="J19" s="168">
        <f>(J6/AH6)*100</f>
        <v>9.4667450662117272</v>
      </c>
      <c r="K19" s="168">
        <f>(K6/AI6)*100</f>
        <v>8.8550742053716291</v>
      </c>
      <c r="L19" s="168">
        <f>(L6/AJ6)*100</f>
        <v>12.962907253091064</v>
      </c>
      <c r="M19" s="168"/>
      <c r="N19" s="168">
        <f>(N6/AF6)*100</f>
        <v>4.1574552829188978</v>
      </c>
      <c r="O19" s="168">
        <f>(O6/AG6)*100</f>
        <v>2.6544177156337714</v>
      </c>
      <c r="P19" s="168">
        <f>(P6/AH6)*100</f>
        <v>1.5528078907485776</v>
      </c>
      <c r="Q19" s="168">
        <f>(Q6/AI6)*100</f>
        <v>2.9073784774379616</v>
      </c>
      <c r="R19" s="168">
        <f>(R6/AJ6)*100</f>
        <v>1.9644415029632081</v>
      </c>
      <c r="S19" s="168"/>
      <c r="T19" s="168">
        <f>(T6/AF6)*100</f>
        <v>12.107869110043302</v>
      </c>
      <c r="U19" s="168">
        <f>(U6/AG6)*100</f>
        <v>18.098772234945674</v>
      </c>
      <c r="V19" s="168">
        <f>(V6/AH6)*100</f>
        <v>16.73305783070667</v>
      </c>
      <c r="W19" s="168">
        <f>(W6/AI6)*100</f>
        <v>17.043952412425647</v>
      </c>
      <c r="X19" s="168">
        <f>(X6/AJ6)*100</f>
        <v>13.439728046689329</v>
      </c>
      <c r="Y19" s="168"/>
      <c r="Z19" s="168">
        <f>(Z6/AF6)*100</f>
        <v>4.2177479765406609</v>
      </c>
      <c r="AA19" s="168">
        <f>(AA6/AG6)*100</f>
        <v>0.77144283918516354</v>
      </c>
      <c r="AB19" s="168">
        <f>(AB6/AH6)*100</f>
        <v>2.1333510008364458</v>
      </c>
      <c r="AC19" s="168">
        <f>(AC6/AI6)*100</f>
        <v>0.30117767229465842</v>
      </c>
      <c r="AD19" s="168">
        <f>(AD6/AJ6)*100</f>
        <v>0.52721037273246896</v>
      </c>
    </row>
    <row r="20" spans="1:30" x14ac:dyDescent="0.25">
      <c r="A20" s="166" t="s">
        <v>108</v>
      </c>
      <c r="B20" s="169">
        <f t="shared" ref="B20:F20" si="1">(B7/AF7)*100</f>
        <v>51.061921388986775</v>
      </c>
      <c r="C20" s="169">
        <f t="shared" si="1"/>
        <v>50.288294648898301</v>
      </c>
      <c r="D20" s="169">
        <f t="shared" si="1"/>
        <v>60.394493704430531</v>
      </c>
      <c r="E20" s="169">
        <f t="shared" si="1"/>
        <v>47.378698918151876</v>
      </c>
      <c r="F20" s="169">
        <f t="shared" si="1"/>
        <v>40.845522490714842</v>
      </c>
      <c r="G20" s="169"/>
      <c r="H20" s="169">
        <f t="shared" ref="H20:L20" si="2">(H7/AF7)*100</f>
        <v>12.853573373482396</v>
      </c>
      <c r="I20" s="169">
        <f t="shared" si="2"/>
        <v>8.3870208572353118</v>
      </c>
      <c r="J20" s="169">
        <f t="shared" si="2"/>
        <v>10.346506997464584</v>
      </c>
      <c r="K20" s="169">
        <f t="shared" si="2"/>
        <v>10.120682696939321</v>
      </c>
      <c r="L20" s="169">
        <f t="shared" si="2"/>
        <v>11.723371085331744</v>
      </c>
      <c r="M20" s="169"/>
      <c r="N20" s="169">
        <f t="shared" ref="N20:R20" si="3">(N7/AF7)*100</f>
        <v>0.20501649742127687</v>
      </c>
      <c r="O20" s="169">
        <f t="shared" si="3"/>
        <v>1.938634424734504</v>
      </c>
      <c r="P20" s="169">
        <f t="shared" si="3"/>
        <v>0</v>
      </c>
      <c r="Q20" s="169">
        <f t="shared" si="3"/>
        <v>0</v>
      </c>
      <c r="R20" s="169">
        <f t="shared" si="3"/>
        <v>0</v>
      </c>
      <c r="S20" s="169"/>
      <c r="T20" s="169">
        <f t="shared" ref="T20:X20" si="4">(T7/AF7)*100</f>
        <v>34.679821891917868</v>
      </c>
      <c r="U20" s="169">
        <f t="shared" si="4"/>
        <v>38.86535463183597</v>
      </c>
      <c r="V20" s="169">
        <f t="shared" si="4"/>
        <v>27.902479551933073</v>
      </c>
      <c r="W20" s="169">
        <f t="shared" si="4"/>
        <v>38.846289039615691</v>
      </c>
      <c r="X20" s="169">
        <f t="shared" si="4"/>
        <v>45.358567563849789</v>
      </c>
      <c r="Y20" s="169"/>
      <c r="Z20" s="169">
        <f t="shared" ref="Z20:AD20" si="5">(Z7/AF7)*100</f>
        <v>1.1996668481916903</v>
      </c>
      <c r="AA20" s="169">
        <f t="shared" si="5"/>
        <v>0.52069543729591394</v>
      </c>
      <c r="AB20" s="169">
        <f t="shared" si="5"/>
        <v>1.3565197461718068</v>
      </c>
      <c r="AC20" s="169">
        <f t="shared" si="5"/>
        <v>3.6543293452931143</v>
      </c>
      <c r="AD20" s="169">
        <f t="shared" si="5"/>
        <v>2.0725388601036272</v>
      </c>
    </row>
    <row r="21" spans="1:30" x14ac:dyDescent="0.25">
      <c r="A21" s="165" t="s">
        <v>105</v>
      </c>
      <c r="B21" s="168">
        <f t="shared" ref="B21:F21" si="6">(B8/AF8)*100</f>
        <v>27.828661300767877</v>
      </c>
      <c r="C21" s="168">
        <f t="shared" si="6"/>
        <v>27.522416610210023</v>
      </c>
      <c r="D21" s="168">
        <f t="shared" si="6"/>
        <v>21.145297655364772</v>
      </c>
      <c r="E21" s="168">
        <f t="shared" si="6"/>
        <v>21.929451180161749</v>
      </c>
      <c r="F21" s="168">
        <f t="shared" si="6"/>
        <v>22.202602294839036</v>
      </c>
      <c r="G21" s="168"/>
      <c r="H21" s="168">
        <f t="shared" ref="H21:L21" si="7">(H8/AF8)*100</f>
        <v>55.618893087669107</v>
      </c>
      <c r="I21" s="168">
        <f t="shared" si="7"/>
        <v>58.880165783286174</v>
      </c>
      <c r="J21" s="168">
        <f t="shared" si="7"/>
        <v>55.059705395275863</v>
      </c>
      <c r="K21" s="168">
        <f t="shared" si="7"/>
        <v>54.216726853313922</v>
      </c>
      <c r="L21" s="168">
        <f t="shared" si="7"/>
        <v>54.004888824258536</v>
      </c>
      <c r="M21" s="168"/>
      <c r="N21" s="168">
        <f t="shared" ref="N21:R21" si="8">(N8/AF8)*100</f>
        <v>16.268494203548325</v>
      </c>
      <c r="O21" s="168">
        <f t="shared" si="8"/>
        <v>12.138046467142232</v>
      </c>
      <c r="P21" s="168">
        <f t="shared" si="8"/>
        <v>21.827836592937263</v>
      </c>
      <c r="Q21" s="168">
        <f t="shared" si="8"/>
        <v>20.904447404193384</v>
      </c>
      <c r="R21" s="168">
        <f t="shared" si="8"/>
        <v>19.39879926044415</v>
      </c>
      <c r="S21" s="168"/>
      <c r="T21" s="168">
        <f t="shared" ref="T21:X21" si="9">(T8/AF8)*100</f>
        <v>9.7497099995018405E-2</v>
      </c>
      <c r="U21" s="168">
        <f t="shared" si="9"/>
        <v>1.1580918981389232</v>
      </c>
      <c r="V21" s="168">
        <f t="shared" si="9"/>
        <v>1.7787581545970808</v>
      </c>
      <c r="W21" s="168">
        <f t="shared" si="9"/>
        <v>2.9493745623309398</v>
      </c>
      <c r="X21" s="168">
        <f t="shared" si="9"/>
        <v>4.1769671285428398</v>
      </c>
      <c r="Y21" s="168"/>
      <c r="Z21" s="168">
        <f t="shared" ref="Z21:AD21" si="10">(Z8/AF8)*100</f>
        <v>0.18645430801967022</v>
      </c>
      <c r="AA21" s="168">
        <f t="shared" si="10"/>
        <v>0.30127924122265176</v>
      </c>
      <c r="AB21" s="168">
        <f t="shared" si="10"/>
        <v>0.18840220182502063</v>
      </c>
      <c r="AC21" s="168">
        <f t="shared" si="10"/>
        <v>0</v>
      </c>
      <c r="AD21" s="168">
        <f t="shared" si="10"/>
        <v>0.21674249191543579</v>
      </c>
    </row>
    <row r="22" spans="1:30" x14ac:dyDescent="0.25">
      <c r="A22" s="166" t="s">
        <v>106</v>
      </c>
      <c r="B22" s="169">
        <f t="shared" ref="B22:F22" si="11">(B9/AF9)*100</f>
        <v>33.166292264270488</v>
      </c>
      <c r="C22" s="169">
        <f t="shared" si="11"/>
        <v>30.869376677921839</v>
      </c>
      <c r="D22" s="169">
        <f t="shared" si="11"/>
        <v>34.45319178798821</v>
      </c>
      <c r="E22" s="169">
        <f t="shared" si="11"/>
        <v>31.496213863085931</v>
      </c>
      <c r="F22" s="169">
        <f t="shared" si="11"/>
        <v>29.351220872775109</v>
      </c>
      <c r="G22" s="169"/>
      <c r="H22" s="169">
        <f t="shared" ref="H22:L22" si="12">(H9/AF9)*100</f>
        <v>35.660868229556669</v>
      </c>
      <c r="I22" s="169">
        <f t="shared" si="12"/>
        <v>36.256267083741392</v>
      </c>
      <c r="J22" s="169">
        <f t="shared" si="12"/>
        <v>31.518507649318007</v>
      </c>
      <c r="K22" s="169">
        <f t="shared" si="12"/>
        <v>28.410972132806034</v>
      </c>
      <c r="L22" s="169">
        <f t="shared" si="12"/>
        <v>31.615629099849524</v>
      </c>
      <c r="M22" s="169"/>
      <c r="N22" s="169">
        <f t="shared" ref="N22:R22" si="13">(N9/AF9)*100</f>
        <v>5.0193921241095945</v>
      </c>
      <c r="O22" s="169">
        <f t="shared" si="13"/>
        <v>6.0885114427569809</v>
      </c>
      <c r="P22" s="169">
        <f t="shared" si="13"/>
        <v>5.6809530493069467</v>
      </c>
      <c r="Q22" s="169">
        <f t="shared" si="13"/>
        <v>5.2756828842085897</v>
      </c>
      <c r="R22" s="169">
        <f t="shared" si="13"/>
        <v>5.5150185773758897</v>
      </c>
      <c r="S22" s="169"/>
      <c r="T22" s="169">
        <f t="shared" ref="T22:X22" si="14">(T9/AF9)*100</f>
        <v>22.845266209703745</v>
      </c>
      <c r="U22" s="169">
        <f t="shared" si="14"/>
        <v>22.79099001651733</v>
      </c>
      <c r="V22" s="169">
        <f t="shared" si="14"/>
        <v>24.666232843793995</v>
      </c>
      <c r="W22" s="169">
        <f t="shared" si="14"/>
        <v>31.033676691498819</v>
      </c>
      <c r="X22" s="169">
        <f t="shared" si="14"/>
        <v>31.07294245662122</v>
      </c>
      <c r="Y22" s="169"/>
      <c r="Z22" s="169">
        <f t="shared" ref="Z22:AD22" si="15">(Z9/AF9)*100</f>
        <v>3.3081811723595034</v>
      </c>
      <c r="AA22" s="169">
        <f t="shared" si="15"/>
        <v>3.9948547790624587</v>
      </c>
      <c r="AB22" s="169">
        <f t="shared" si="15"/>
        <v>3.6811146695928443</v>
      </c>
      <c r="AC22" s="169">
        <f t="shared" si="15"/>
        <v>3.7834544284006255</v>
      </c>
      <c r="AD22" s="169">
        <f t="shared" si="15"/>
        <v>2.4451889933782587</v>
      </c>
    </row>
    <row r="23" spans="1:30" x14ac:dyDescent="0.25">
      <c r="A23" s="12" t="s">
        <v>107</v>
      </c>
      <c r="B23" s="168">
        <f t="shared" ref="B23:F23" si="16">(B10/AF10)*100</f>
        <v>23.01488693097053</v>
      </c>
      <c r="C23" s="168">
        <f t="shared" si="16"/>
        <v>23.475090664532715</v>
      </c>
      <c r="D23" s="168">
        <f t="shared" si="16"/>
        <v>22.229930894024548</v>
      </c>
      <c r="E23" s="168">
        <f t="shared" si="16"/>
        <v>22.930579838917712</v>
      </c>
      <c r="F23" s="168">
        <f t="shared" si="16"/>
        <v>25.573391956222618</v>
      </c>
      <c r="G23" s="168"/>
      <c r="H23" s="168">
        <f t="shared" ref="H23:L23" si="17">(H10/AF10)*100</f>
        <v>61.497580817035399</v>
      </c>
      <c r="I23" s="168">
        <f t="shared" si="17"/>
        <v>62.05263650758517</v>
      </c>
      <c r="J23" s="168">
        <f t="shared" si="17"/>
        <v>60.913535909454851</v>
      </c>
      <c r="K23" s="168">
        <f t="shared" si="17"/>
        <v>56.900276591475816</v>
      </c>
      <c r="L23" s="168">
        <f t="shared" si="17"/>
        <v>55.870565721425294</v>
      </c>
      <c r="M23" s="168"/>
      <c r="N23" s="168">
        <f t="shared" ref="N23:R23" si="18">(N10/AF10)*100</f>
        <v>13.584381192496226</v>
      </c>
      <c r="O23" s="168">
        <f t="shared" si="18"/>
        <v>11.352221068223997</v>
      </c>
      <c r="P23" s="168">
        <f t="shared" si="18"/>
        <v>12.421973990034436</v>
      </c>
      <c r="Q23" s="168">
        <f t="shared" si="18"/>
        <v>13.245757975293071</v>
      </c>
      <c r="R23" s="168">
        <f t="shared" si="18"/>
        <v>5.2784323648958544</v>
      </c>
      <c r="S23" s="168"/>
      <c r="T23" s="168">
        <f t="shared" ref="T23:X23" si="19">(T10/AF10)*100</f>
        <v>1.5823315754390579</v>
      </c>
      <c r="U23" s="168">
        <f t="shared" si="19"/>
        <v>2.7780379003286058</v>
      </c>
      <c r="V23" s="168">
        <f t="shared" si="19"/>
        <v>3.9360866895206112</v>
      </c>
      <c r="W23" s="168">
        <f t="shared" si="19"/>
        <v>6.3282839863567304</v>
      </c>
      <c r="X23" s="168">
        <f t="shared" si="19"/>
        <v>6.0619336064147777</v>
      </c>
      <c r="Y23" s="168"/>
      <c r="Z23" s="168">
        <f t="shared" ref="Z23:AD23" si="20">(Z10/AF10)*100</f>
        <v>0.32081948405878591</v>
      </c>
      <c r="AA23" s="168">
        <f t="shared" si="20"/>
        <v>0.34201385932950812</v>
      </c>
      <c r="AB23" s="168">
        <f t="shared" si="20"/>
        <v>0.49847251696555583</v>
      </c>
      <c r="AC23" s="168">
        <f t="shared" si="20"/>
        <v>0.59510160795666256</v>
      </c>
      <c r="AD23" s="168">
        <f t="shared" si="20"/>
        <v>7.215676351041453</v>
      </c>
    </row>
    <row r="24" spans="1:30" x14ac:dyDescent="0.25">
      <c r="A24" s="166" t="s">
        <v>221</v>
      </c>
      <c r="B24" s="169">
        <f t="shared" ref="B24:E24" si="21">(B11/AF11)*100</f>
        <v>29.446004823390464</v>
      </c>
      <c r="C24" s="169">
        <f t="shared" si="21"/>
        <v>32.712677126084948</v>
      </c>
      <c r="D24" s="169">
        <f t="shared" si="21"/>
        <v>32.161544916247109</v>
      </c>
      <c r="E24" s="169">
        <f t="shared" si="21"/>
        <v>26.517427033153869</v>
      </c>
      <c r="F24" s="169">
        <f>(F11/AJ11)*100</f>
        <v>21.730336181734611</v>
      </c>
      <c r="G24" s="169"/>
      <c r="H24" s="169">
        <f t="shared" ref="H24:L24" si="22">(H11/AF11)*100</f>
        <v>45.438372750821266</v>
      </c>
      <c r="I24" s="169">
        <f t="shared" si="22"/>
        <v>41.817541258882038</v>
      </c>
      <c r="J24" s="169">
        <f t="shared" si="22"/>
        <v>36.10952788068775</v>
      </c>
      <c r="K24" s="169">
        <f t="shared" si="22"/>
        <v>34.733120379195753</v>
      </c>
      <c r="L24" s="169">
        <f t="shared" si="22"/>
        <v>33.531395287455915</v>
      </c>
      <c r="M24" s="169"/>
      <c r="N24" s="169">
        <f t="shared" ref="N24:R24" si="23">(N11/AF11)*100</f>
        <v>15.922895225240424</v>
      </c>
      <c r="O24" s="169">
        <f t="shared" si="23"/>
        <v>15.892047456293264</v>
      </c>
      <c r="P24" s="169">
        <f t="shared" si="23"/>
        <v>16.89227700199487</v>
      </c>
      <c r="Q24" s="169">
        <f t="shared" si="23"/>
        <v>24.157628996110152</v>
      </c>
      <c r="R24" s="169">
        <f t="shared" si="23"/>
        <v>24.917567172615176</v>
      </c>
      <c r="S24" s="169"/>
      <c r="T24" s="169">
        <f t="shared" ref="T24:X24" si="24">(T11/AF11)*100</f>
        <v>9.041624073283776</v>
      </c>
      <c r="U24" s="169">
        <f t="shared" si="24"/>
        <v>9.2512776870318767</v>
      </c>
      <c r="V24" s="169">
        <f t="shared" si="24"/>
        <v>11.546103669928122</v>
      </c>
      <c r="W24" s="169">
        <f t="shared" si="24"/>
        <v>8.7824261315335264</v>
      </c>
      <c r="X24" s="169">
        <f t="shared" si="24"/>
        <v>13.208951284484346</v>
      </c>
      <c r="Y24" s="169"/>
      <c r="Z24" s="169">
        <f t="shared" ref="Z24:AD24" si="25">(Z11/AF11)*100</f>
        <v>0.15110312726406575</v>
      </c>
      <c r="AA24" s="169">
        <f t="shared" si="25"/>
        <v>0.32645647170786835</v>
      </c>
      <c r="AB24" s="169">
        <f t="shared" si="25"/>
        <v>3.2905465311421427</v>
      </c>
      <c r="AC24" s="169">
        <f t="shared" si="25"/>
        <v>5.8093974600066973</v>
      </c>
      <c r="AD24" s="169">
        <f t="shared" si="25"/>
        <v>6.6117500737099473</v>
      </c>
    </row>
    <row r="25" spans="1:30" x14ac:dyDescent="0.25">
      <c r="A25" s="165" t="s">
        <v>172</v>
      </c>
      <c r="B25" s="168">
        <f t="shared" ref="B25:F25" si="26">(B12/AF12)*100</f>
        <v>60.803553058198354</v>
      </c>
      <c r="C25" s="168">
        <f t="shared" si="26"/>
        <v>55.72188327707542</v>
      </c>
      <c r="D25" s="168">
        <f t="shared" si="26"/>
        <v>56.015400222854197</v>
      </c>
      <c r="E25" s="168">
        <f t="shared" si="26"/>
        <v>52.337452848918012</v>
      </c>
      <c r="F25" s="168">
        <f t="shared" si="26"/>
        <v>46.317022830781603</v>
      </c>
      <c r="G25" s="168"/>
      <c r="H25" s="168">
        <f t="shared" ref="H25:L25" si="27">(H12/AF12)*100</f>
        <v>15.026711789370623</v>
      </c>
      <c r="I25" s="168">
        <f t="shared" si="27"/>
        <v>16.147766106883033</v>
      </c>
      <c r="J25" s="168">
        <f t="shared" si="27"/>
        <v>14.707822625798977</v>
      </c>
      <c r="K25" s="168">
        <f t="shared" si="27"/>
        <v>16.384008338296603</v>
      </c>
      <c r="L25" s="168">
        <f t="shared" si="27"/>
        <v>17.775359228155839</v>
      </c>
      <c r="M25" s="168"/>
      <c r="N25" s="168">
        <f t="shared" ref="N25:R25" si="28">(N12/AF12)*100</f>
        <v>9.2497995728951601</v>
      </c>
      <c r="O25" s="168">
        <f t="shared" si="28"/>
        <v>10.966098496760802</v>
      </c>
      <c r="P25" s="168">
        <f t="shared" si="28"/>
        <v>14.1545676794891</v>
      </c>
      <c r="Q25" s="168">
        <f t="shared" si="28"/>
        <v>11.13956720270002</v>
      </c>
      <c r="R25" s="168">
        <f t="shared" si="28"/>
        <v>11.685761769593929</v>
      </c>
      <c r="S25" s="168"/>
      <c r="T25" s="168">
        <f t="shared" ref="T25:X25" si="29">(T12/AF12)*100</f>
        <v>10.649241924383997</v>
      </c>
      <c r="U25" s="168">
        <f t="shared" si="29"/>
        <v>14.490429167452879</v>
      </c>
      <c r="V25" s="168">
        <f t="shared" si="29"/>
        <v>13.838580385504498</v>
      </c>
      <c r="W25" s="168">
        <f t="shared" si="29"/>
        <v>18.197587849910661</v>
      </c>
      <c r="X25" s="168">
        <f t="shared" si="29"/>
        <v>21.394604346525867</v>
      </c>
      <c r="Y25" s="168"/>
      <c r="Z25" s="168">
        <f t="shared" ref="Z25:AD25" si="30">(Z12/AF12)*100</f>
        <v>4.2706936551518639</v>
      </c>
      <c r="AA25" s="168">
        <f t="shared" si="30"/>
        <v>2.6738229518278578</v>
      </c>
      <c r="AB25" s="168">
        <f t="shared" si="30"/>
        <v>1.2836290863532294</v>
      </c>
      <c r="AC25" s="168">
        <f t="shared" si="30"/>
        <v>1.9413837601747073</v>
      </c>
      <c r="AD25" s="168">
        <f t="shared" si="30"/>
        <v>2.8272518249427638</v>
      </c>
    </row>
    <row r="26" spans="1:30" x14ac:dyDescent="0.25">
      <c r="A26" s="166" t="s">
        <v>109</v>
      </c>
      <c r="B26" s="169">
        <f t="shared" ref="B26:F26" si="31">(B13/AF13)*100</f>
        <v>55.005293405928612</v>
      </c>
      <c r="C26" s="169">
        <f t="shared" si="31"/>
        <v>55.232574284920858</v>
      </c>
      <c r="D26" s="169">
        <f t="shared" si="31"/>
        <v>56.788701660807369</v>
      </c>
      <c r="E26" s="169">
        <f t="shared" si="31"/>
        <v>57.841774645421118</v>
      </c>
      <c r="F26" s="169">
        <f t="shared" si="31"/>
        <v>56.567563505185625</v>
      </c>
      <c r="G26" s="169"/>
      <c r="H26" s="169">
        <f t="shared" ref="H26:L26" si="32">(H13/AF13)*100</f>
        <v>31.658348457350272</v>
      </c>
      <c r="I26" s="169">
        <f t="shared" si="32"/>
        <v>31.169813940572062</v>
      </c>
      <c r="J26" s="169">
        <f t="shared" si="32"/>
        <v>28.405867377863984</v>
      </c>
      <c r="K26" s="169">
        <f t="shared" si="32"/>
        <v>25.889183155314306</v>
      </c>
      <c r="L26" s="169">
        <f t="shared" si="32"/>
        <v>27.710807154667066</v>
      </c>
      <c r="M26" s="169"/>
      <c r="N26" s="169">
        <f t="shared" ref="N26:R26" si="33">(N13/AF13)*100</f>
        <v>7.5846944948578336</v>
      </c>
      <c r="O26" s="169">
        <f t="shared" si="33"/>
        <v>6.4308525409608439</v>
      </c>
      <c r="P26" s="169">
        <f t="shared" si="33"/>
        <v>6.4080494605406715</v>
      </c>
      <c r="Q26" s="169">
        <f t="shared" si="33"/>
        <v>3.3148748030117319</v>
      </c>
      <c r="R26" s="169">
        <f t="shared" si="33"/>
        <v>5.9816624079362697</v>
      </c>
      <c r="S26" s="169"/>
      <c r="T26" s="169">
        <f t="shared" ref="T26:X26" si="34">(T13/AF13)*100</f>
        <v>5.4597701149425291</v>
      </c>
      <c r="U26" s="169">
        <f t="shared" si="34"/>
        <v>6.4912524298805883</v>
      </c>
      <c r="V26" s="169">
        <f t="shared" si="34"/>
        <v>6.8359801188022793</v>
      </c>
      <c r="W26" s="169">
        <f t="shared" si="34"/>
        <v>8.5613290141831548</v>
      </c>
      <c r="X26" s="169">
        <f t="shared" si="34"/>
        <v>6.7344055313392452</v>
      </c>
      <c r="Y26" s="169"/>
      <c r="Z26" s="169">
        <f t="shared" ref="Z26:AD26" si="35">(Z13/AF13)*100</f>
        <v>0.29189352692075016</v>
      </c>
      <c r="AA26" s="169">
        <f t="shared" si="35"/>
        <v>0.67550680366564841</v>
      </c>
      <c r="AB26" s="169">
        <f t="shared" si="35"/>
        <v>1.5614013819856953</v>
      </c>
      <c r="AC26" s="169">
        <f t="shared" si="35"/>
        <v>4.3928383820696899</v>
      </c>
      <c r="AD26" s="169">
        <f t="shared" si="35"/>
        <v>3.005561400871787</v>
      </c>
    </row>
    <row r="27" spans="1:30" x14ac:dyDescent="0.25">
      <c r="A27" s="167" t="s">
        <v>150</v>
      </c>
      <c r="B27" s="159">
        <f>(B14/AF14)*100</f>
        <v>38.197316328842184</v>
      </c>
      <c r="C27" s="159">
        <f t="shared" ref="C27" si="36">(C14/AG14)*100</f>
        <v>37.930390272348333</v>
      </c>
      <c r="D27" s="159">
        <f>(D14/AH14)*100</f>
        <v>38.295974910985876</v>
      </c>
      <c r="E27" s="159">
        <f>(E14/AI14)*100</f>
        <v>35.295281650750155</v>
      </c>
      <c r="F27" s="159">
        <f>(F14/AJ14)*100</f>
        <v>32.634621594945806</v>
      </c>
      <c r="G27" s="159"/>
      <c r="H27" s="159">
        <f t="shared" ref="H27:K27" si="37">(H14/AF14)*100</f>
        <v>39.966756249785689</v>
      </c>
      <c r="I27" s="159">
        <f t="shared" si="37"/>
        <v>39.551251592838163</v>
      </c>
      <c r="J27" s="159">
        <f t="shared" si="37"/>
        <v>36.346577377443467</v>
      </c>
      <c r="K27" s="159">
        <f t="shared" si="37"/>
        <v>34.424133868215442</v>
      </c>
      <c r="L27" s="159">
        <f>(L14/AJ14)*100</f>
        <v>35.233962681803774</v>
      </c>
      <c r="M27" s="159"/>
      <c r="N27" s="159">
        <f t="shared" ref="N27:Q27" si="38">(N14/AF14)*100</f>
        <v>11.140703582556531</v>
      </c>
      <c r="O27" s="159">
        <f t="shared" si="38"/>
        <v>10.560193084382627</v>
      </c>
      <c r="P27" s="159">
        <f t="shared" si="38"/>
        <v>12.200334834586998</v>
      </c>
      <c r="Q27" s="159">
        <f t="shared" si="38"/>
        <v>14.211494972373579</v>
      </c>
      <c r="R27" s="159">
        <f>(R14/AJ14)*100</f>
        <v>12.552553098908229</v>
      </c>
      <c r="S27" s="159"/>
      <c r="T27" s="159">
        <f t="shared" ref="T27:W27" si="39">(T14/AF14)*100</f>
        <v>9.1792436231752905</v>
      </c>
      <c r="U27" s="159">
        <f t="shared" si="39"/>
        <v>10.798038919245805</v>
      </c>
      <c r="V27" s="159">
        <f t="shared" si="39"/>
        <v>11.324577330283667</v>
      </c>
      <c r="W27" s="159">
        <f t="shared" si="39"/>
        <v>13.019796340627455</v>
      </c>
      <c r="X27" s="159">
        <f>(X14/AJ14)*100</f>
        <v>14.900329153343614</v>
      </c>
      <c r="Y27" s="159"/>
      <c r="Z27" s="159">
        <f t="shared" ref="Z27:AC27" si="40">(Z14/AF14)*100</f>
        <v>1.5159802156403019</v>
      </c>
      <c r="AA27" s="159">
        <f t="shared" si="40"/>
        <v>1.1601261311850715</v>
      </c>
      <c r="AB27" s="159">
        <f t="shared" si="40"/>
        <v>1.8325355466999931</v>
      </c>
      <c r="AC27" s="159">
        <f t="shared" si="40"/>
        <v>3.0492931680333699</v>
      </c>
      <c r="AD27" s="159">
        <f>(AD14/AJ14)*100</f>
        <v>4.6785334709985733</v>
      </c>
    </row>
  </sheetData>
  <mergeCells count="11">
    <mergeCell ref="B17:F17"/>
    <mergeCell ref="H17:L17"/>
    <mergeCell ref="N17:R17"/>
    <mergeCell ref="T17:X17"/>
    <mergeCell ref="Z17:AD17"/>
    <mergeCell ref="AF4:AJ4"/>
    <mergeCell ref="B4:F4"/>
    <mergeCell ref="H4:L4"/>
    <mergeCell ref="N4:R4"/>
    <mergeCell ref="T4:X4"/>
    <mergeCell ref="Z4:AD4"/>
  </mergeCells>
  <conditionalFormatting sqref="A16:R16">
    <cfRule type="cellIs" dxfId="192" priority="25" operator="equal">
      <formula>0</formula>
    </cfRule>
  </conditionalFormatting>
  <conditionalFormatting sqref="A19:AD19 A21:AD21">
    <cfRule type="cellIs" dxfId="191" priority="30" operator="equal">
      <formula>0</formula>
    </cfRule>
  </conditionalFormatting>
  <conditionalFormatting sqref="A20:AD20 A22:AD22 A24:AD24">
    <cfRule type="cellIs" dxfId="190" priority="29" operator="equal">
      <formula>0</formula>
    </cfRule>
  </conditionalFormatting>
  <conditionalFormatting sqref="A23:AD23">
    <cfRule type="cellIs" dxfId="189" priority="1" operator="equal">
      <formula>0</formula>
    </cfRule>
  </conditionalFormatting>
  <conditionalFormatting sqref="A25:AD25">
    <cfRule type="cellIs" dxfId="188" priority="27" operator="equal">
      <formula>0</formula>
    </cfRule>
  </conditionalFormatting>
  <conditionalFormatting sqref="A26:AD26">
    <cfRule type="cellIs" dxfId="187" priority="5" operator="equal">
      <formula>0</formula>
    </cfRule>
  </conditionalFormatting>
  <conditionalFormatting sqref="A27:AD27">
    <cfRule type="cellIs" dxfId="186" priority="28" operator="equal">
      <formula>0</formula>
    </cfRule>
  </conditionalFormatting>
  <conditionalFormatting sqref="A1:AJ1 AK1:AN5 A2:S5 T3:AJ5 B12:AJ12 AM12:AN13">
    <cfRule type="cellIs" dxfId="185" priority="34" operator="equal">
      <formula>0</formula>
    </cfRule>
  </conditionalFormatting>
  <conditionalFormatting sqref="A6:AJ6 AM6:AN6 A8:AJ8 AM8:AN8 A10:AJ10 AM10:AN10">
    <cfRule type="cellIs" dxfId="184" priority="24" operator="equal">
      <formula>0</formula>
    </cfRule>
  </conditionalFormatting>
  <conditionalFormatting sqref="A7:AJ7 AM7:AN7 A9:AJ9 AM9:AN9">
    <cfRule type="cellIs" dxfId="183" priority="23" operator="equal">
      <formula>0</formula>
    </cfRule>
  </conditionalFormatting>
  <conditionalFormatting sqref="A11:AJ11 AM11:AN11">
    <cfRule type="cellIs" dxfId="182" priority="3" operator="equal">
      <formula>0</formula>
    </cfRule>
  </conditionalFormatting>
  <conditionalFormatting sqref="A14:AJ14 AM14:AN14">
    <cfRule type="cellIs" dxfId="181" priority="16" operator="equal">
      <formula>0</formula>
    </cfRule>
  </conditionalFormatting>
  <conditionalFormatting sqref="B17:AD18">
    <cfRule type="cellIs" dxfId="180" priority="26" operator="equal">
      <formula>0</formula>
    </cfRule>
  </conditionalFormatting>
  <conditionalFormatting sqref="B13:AJ13">
    <cfRule type="cellIs" dxfId="179" priority="7" operator="equal">
      <formula>0</formula>
    </cfRule>
  </conditionalFormatting>
  <conditionalFormatting sqref="AK6:AL14 A12:A13">
    <cfRule type="cellIs" dxfId="178" priority="6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63" orientation="landscape" r:id="rId1"/>
  <headerFooter alignWithMargins="0"/>
  <ignoredErrors>
    <ignoredError sqref="F14 L14 R14 X14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Q28"/>
  <sheetViews>
    <sheetView showGridLines="0" topLeftCell="A3" zoomScale="115" zoomScaleNormal="115" workbookViewId="0">
      <selection activeCell="R25" sqref="R25"/>
    </sheetView>
  </sheetViews>
  <sheetFormatPr baseColWidth="10" defaultColWidth="11.453125" defaultRowHeight="11" x14ac:dyDescent="0.25"/>
  <cols>
    <col min="1" max="1" width="23.36328125" style="8" customWidth="1"/>
    <col min="2" max="2" width="1.90625" style="8" customWidth="1"/>
    <col min="3" max="5" width="7.6328125" style="5" customWidth="1"/>
    <col min="6" max="6" width="4.453125" style="11" customWidth="1"/>
    <col min="7" max="8" width="7.6328125" style="5" customWidth="1"/>
    <col min="9" max="9" width="8" style="5" customWidth="1"/>
    <col min="10" max="10" width="4" style="5" customWidth="1"/>
    <col min="11" max="13" width="7.6328125" style="5" customWidth="1"/>
    <col min="14" max="14" width="1.6328125" style="5" customWidth="1"/>
    <col min="15" max="17" width="7.6328125" style="5" customWidth="1"/>
    <col min="18" max="16384" width="11.453125" style="5"/>
  </cols>
  <sheetData>
    <row r="1" spans="1:17" ht="15" customHeight="1" x14ac:dyDescent="0.3">
      <c r="A1" s="1" t="str">
        <f>Innhold!A11</f>
        <v>Tabell 6 Nasjonale oppdragsinntekter. 2022-2024. Mill kr</v>
      </c>
      <c r="B1" s="6"/>
    </row>
    <row r="2" spans="1:17" ht="12" customHeight="1" x14ac:dyDescent="0.25"/>
    <row r="3" spans="1:17" ht="12" customHeight="1" x14ac:dyDescent="0.25">
      <c r="A3" s="7"/>
      <c r="B3" s="7"/>
      <c r="C3" s="25"/>
      <c r="D3" s="25"/>
      <c r="E3" s="25"/>
      <c r="F3" s="28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C4" s="277" t="s">
        <v>9</v>
      </c>
      <c r="D4" s="277"/>
      <c r="E4" s="277"/>
      <c r="F4" s="9"/>
      <c r="G4" s="277" t="s">
        <v>5</v>
      </c>
      <c r="H4" s="277"/>
      <c r="I4" s="277"/>
      <c r="K4" s="277" t="s">
        <v>46</v>
      </c>
      <c r="L4" s="277"/>
      <c r="M4" s="277"/>
      <c r="N4" s="8"/>
      <c r="O4" s="277" t="s">
        <v>8</v>
      </c>
      <c r="P4" s="277"/>
      <c r="Q4" s="277"/>
    </row>
    <row r="5" spans="1:17" s="70" customFormat="1" x14ac:dyDescent="0.25">
      <c r="A5" s="77"/>
      <c r="B5" s="77"/>
      <c r="C5" s="118">
        <f>D5-1</f>
        <v>2022</v>
      </c>
      <c r="D5" s="118">
        <f>E5-1</f>
        <v>2023</v>
      </c>
      <c r="E5" s="251">
        <v>2024</v>
      </c>
      <c r="F5" s="251"/>
      <c r="G5" s="118">
        <f>H5-1</f>
        <v>2022</v>
      </c>
      <c r="H5" s="118">
        <f>I5-1</f>
        <v>2023</v>
      </c>
      <c r="I5" s="251">
        <v>2024</v>
      </c>
      <c r="J5" s="260"/>
      <c r="K5" s="118">
        <f>L5-1</f>
        <v>2022</v>
      </c>
      <c r="L5" s="118">
        <f>M5-1</f>
        <v>2023</v>
      </c>
      <c r="M5" s="251">
        <v>2024</v>
      </c>
      <c r="N5" s="260"/>
      <c r="O5" s="118">
        <f>P5-1</f>
        <v>2022</v>
      </c>
      <c r="P5" s="118">
        <f>Q5-1</f>
        <v>2023</v>
      </c>
      <c r="Q5" s="251">
        <v>2024</v>
      </c>
    </row>
    <row r="6" spans="1:17" ht="15" customHeight="1" x14ac:dyDescent="0.25">
      <c r="A6" s="12" t="s">
        <v>104</v>
      </c>
      <c r="B6" s="12"/>
      <c r="C6" s="71">
        <v>3153</v>
      </c>
      <c r="D6" s="71">
        <v>3708</v>
      </c>
      <c r="E6" s="71">
        <v>8065</v>
      </c>
      <c r="F6" s="71"/>
      <c r="G6" s="71">
        <v>1875</v>
      </c>
      <c r="H6" s="71">
        <v>3871</v>
      </c>
      <c r="I6" s="71">
        <v>2612</v>
      </c>
      <c r="J6" s="71"/>
      <c r="K6" s="71">
        <v>1314</v>
      </c>
      <c r="L6" s="71">
        <v>295</v>
      </c>
      <c r="M6" s="71">
        <v>248</v>
      </c>
      <c r="N6" s="71"/>
      <c r="O6" s="71">
        <v>6342</v>
      </c>
      <c r="P6" s="71">
        <v>7874</v>
      </c>
      <c r="Q6" s="71">
        <v>10925</v>
      </c>
    </row>
    <row r="7" spans="1:17" ht="15" customHeight="1" x14ac:dyDescent="0.25">
      <c r="A7" s="13" t="s">
        <v>108</v>
      </c>
      <c r="B7" s="13"/>
      <c r="C7" s="69">
        <v>1173</v>
      </c>
      <c r="D7" s="69">
        <v>164</v>
      </c>
      <c r="E7" s="69">
        <v>424</v>
      </c>
      <c r="F7" s="69"/>
      <c r="G7" s="69">
        <v>0</v>
      </c>
      <c r="H7" s="69">
        <v>0</v>
      </c>
      <c r="I7" s="69">
        <v>0</v>
      </c>
      <c r="J7" s="69"/>
      <c r="K7" s="69">
        <v>0</v>
      </c>
      <c r="L7" s="69">
        <v>1792</v>
      </c>
      <c r="M7" s="69">
        <v>1389</v>
      </c>
      <c r="N7" s="69"/>
      <c r="O7" s="69">
        <v>1173</v>
      </c>
      <c r="P7" s="69">
        <v>1956</v>
      </c>
      <c r="Q7" s="69">
        <v>1813</v>
      </c>
    </row>
    <row r="8" spans="1:17" ht="15" customHeight="1" x14ac:dyDescent="0.25">
      <c r="A8" s="12" t="s">
        <v>105</v>
      </c>
      <c r="B8" s="12"/>
      <c r="C8" s="71">
        <v>69132</v>
      </c>
      <c r="D8" s="71">
        <v>66512</v>
      </c>
      <c r="E8" s="71">
        <v>67344</v>
      </c>
      <c r="F8" s="71"/>
      <c r="G8" s="71">
        <v>32165</v>
      </c>
      <c r="H8" s="71">
        <v>30387</v>
      </c>
      <c r="I8" s="71">
        <v>27872</v>
      </c>
      <c r="J8" s="71"/>
      <c r="K8" s="71">
        <v>0</v>
      </c>
      <c r="L8" s="71">
        <v>0</v>
      </c>
      <c r="M8" s="71">
        <v>0</v>
      </c>
      <c r="N8" s="71"/>
      <c r="O8" s="71">
        <v>101297</v>
      </c>
      <c r="P8" s="71">
        <v>96899</v>
      </c>
      <c r="Q8" s="71">
        <v>95216</v>
      </c>
    </row>
    <row r="9" spans="1:17" ht="15" customHeight="1" x14ac:dyDescent="0.25">
      <c r="A9" s="13" t="s">
        <v>106</v>
      </c>
      <c r="B9" s="13"/>
      <c r="C9" s="69">
        <v>61452</v>
      </c>
      <c r="D9" s="69">
        <v>59428</v>
      </c>
      <c r="E9" s="69">
        <v>76162</v>
      </c>
      <c r="F9" s="69"/>
      <c r="G9" s="69">
        <v>13357</v>
      </c>
      <c r="H9" s="69">
        <v>13767</v>
      </c>
      <c r="I9" s="69">
        <v>16016</v>
      </c>
      <c r="J9" s="69"/>
      <c r="K9" s="69">
        <v>8632</v>
      </c>
      <c r="L9" s="69">
        <v>9585</v>
      </c>
      <c r="M9" s="69">
        <v>6797</v>
      </c>
      <c r="N9" s="69"/>
      <c r="O9" s="69">
        <v>83441</v>
      </c>
      <c r="P9" s="69">
        <v>82780</v>
      </c>
      <c r="Q9" s="69">
        <v>98975</v>
      </c>
    </row>
    <row r="10" spans="1:17" ht="15" customHeight="1" x14ac:dyDescent="0.25">
      <c r="A10" s="12" t="s">
        <v>107</v>
      </c>
      <c r="B10" s="12"/>
      <c r="C10" s="71">
        <v>191828</v>
      </c>
      <c r="D10" s="71">
        <v>208269</v>
      </c>
      <c r="E10" s="71">
        <v>229341</v>
      </c>
      <c r="F10" s="71"/>
      <c r="G10" s="71">
        <v>45358</v>
      </c>
      <c r="H10" s="71">
        <v>48146</v>
      </c>
      <c r="I10" s="71">
        <v>26070</v>
      </c>
      <c r="J10" s="71"/>
      <c r="K10" s="71">
        <v>0</v>
      </c>
      <c r="L10" s="71">
        <v>0</v>
      </c>
      <c r="M10" s="71">
        <v>23727</v>
      </c>
      <c r="N10" s="71"/>
      <c r="O10" s="71">
        <v>237186</v>
      </c>
      <c r="P10" s="71">
        <v>256415</v>
      </c>
      <c r="Q10" s="71">
        <v>279138</v>
      </c>
    </row>
    <row r="11" spans="1:17" ht="15" customHeight="1" x14ac:dyDescent="0.25">
      <c r="A11" s="13" t="s">
        <v>221</v>
      </c>
      <c r="B11" s="13"/>
      <c r="C11" s="69">
        <v>130356</v>
      </c>
      <c r="D11" s="69">
        <v>149471</v>
      </c>
      <c r="E11" s="69">
        <v>154677</v>
      </c>
      <c r="F11" s="69">
        <v>0</v>
      </c>
      <c r="G11" s="69">
        <v>85345</v>
      </c>
      <c r="H11" s="69">
        <v>177177</v>
      </c>
      <c r="I11" s="69">
        <v>191814</v>
      </c>
      <c r="J11" s="69">
        <v>0</v>
      </c>
      <c r="K11" s="69">
        <v>14884</v>
      </c>
      <c r="L11" s="69">
        <v>36767</v>
      </c>
      <c r="M11" s="69">
        <v>39327</v>
      </c>
      <c r="N11" s="69">
        <v>0</v>
      </c>
      <c r="O11" s="69">
        <v>230585</v>
      </c>
      <c r="P11" s="69">
        <v>363415</v>
      </c>
      <c r="Q11" s="69">
        <v>385818</v>
      </c>
    </row>
    <row r="12" spans="1:17" ht="15" customHeight="1" x14ac:dyDescent="0.25">
      <c r="A12" s="154" t="s">
        <v>172</v>
      </c>
      <c r="B12" s="154"/>
      <c r="C12" s="71">
        <v>22773</v>
      </c>
      <c r="D12" s="71">
        <v>25230</v>
      </c>
      <c r="E12" s="71">
        <v>18473</v>
      </c>
      <c r="F12" s="71"/>
      <c r="G12" s="71">
        <v>31751</v>
      </c>
      <c r="H12" s="71">
        <v>28464</v>
      </c>
      <c r="I12" s="71">
        <v>32901</v>
      </c>
      <c r="J12" s="71"/>
      <c r="K12" s="71">
        <v>217</v>
      </c>
      <c r="L12" s="71">
        <v>97</v>
      </c>
      <c r="M12" s="71">
        <v>0</v>
      </c>
      <c r="N12" s="71"/>
      <c r="O12" s="71">
        <v>54741</v>
      </c>
      <c r="P12" s="71">
        <v>53791</v>
      </c>
      <c r="Q12" s="71">
        <v>51374</v>
      </c>
    </row>
    <row r="13" spans="1:17" ht="15" customHeight="1" x14ac:dyDescent="0.25">
      <c r="A13" s="13" t="s">
        <v>109</v>
      </c>
      <c r="B13" s="13"/>
      <c r="C13" s="69">
        <v>40845</v>
      </c>
      <c r="D13" s="69">
        <v>37511</v>
      </c>
      <c r="E13" s="69">
        <v>31483</v>
      </c>
      <c r="F13" s="69"/>
      <c r="G13" s="69">
        <v>7908</v>
      </c>
      <c r="H13" s="69">
        <v>5858</v>
      </c>
      <c r="I13" s="69">
        <v>9704</v>
      </c>
      <c r="J13" s="69"/>
      <c r="K13" s="69">
        <v>2296</v>
      </c>
      <c r="L13" s="69">
        <v>5421</v>
      </c>
      <c r="M13" s="69">
        <v>4173</v>
      </c>
      <c r="N13" s="69"/>
      <c r="O13" s="69">
        <v>51049</v>
      </c>
      <c r="P13" s="69">
        <v>48790</v>
      </c>
      <c r="Q13" s="69">
        <v>45360</v>
      </c>
    </row>
    <row r="14" spans="1:17" ht="15" customHeight="1" x14ac:dyDescent="0.25">
      <c r="A14" s="61" t="s">
        <v>4</v>
      </c>
      <c r="B14" s="61"/>
      <c r="C14" s="68">
        <f t="shared" ref="C14:Q14" si="0">SUM(C6:C13)</f>
        <v>520712</v>
      </c>
      <c r="D14" s="68">
        <f t="shared" si="0"/>
        <v>550293</v>
      </c>
      <c r="E14" s="68">
        <f t="shared" si="0"/>
        <v>585969</v>
      </c>
      <c r="F14" s="68">
        <f t="shared" si="0"/>
        <v>0</v>
      </c>
      <c r="G14" s="68">
        <f t="shared" si="0"/>
        <v>217759</v>
      </c>
      <c r="H14" s="68">
        <f t="shared" si="0"/>
        <v>307670</v>
      </c>
      <c r="I14" s="68">
        <f t="shared" si="0"/>
        <v>306989</v>
      </c>
      <c r="J14" s="68">
        <f t="shared" si="0"/>
        <v>0</v>
      </c>
      <c r="K14" s="68">
        <f t="shared" si="0"/>
        <v>27343</v>
      </c>
      <c r="L14" s="68">
        <f t="shared" si="0"/>
        <v>53957</v>
      </c>
      <c r="M14" s="68">
        <f t="shared" si="0"/>
        <v>75661</v>
      </c>
      <c r="N14" s="68">
        <f t="shared" si="0"/>
        <v>0</v>
      </c>
      <c r="O14" s="68">
        <f t="shared" si="0"/>
        <v>765814</v>
      </c>
      <c r="P14" s="68">
        <f t="shared" si="0"/>
        <v>911920</v>
      </c>
      <c r="Q14" s="68">
        <f t="shared" si="0"/>
        <v>968619</v>
      </c>
    </row>
    <row r="17" spans="1:13" ht="13" x14ac:dyDescent="0.3">
      <c r="A17" s="1" t="s">
        <v>216</v>
      </c>
      <c r="B17" s="6"/>
      <c r="F17" s="5"/>
      <c r="K17" s="190"/>
      <c r="L17" s="190"/>
      <c r="M17" s="190"/>
    </row>
    <row r="18" spans="1:13" x14ac:dyDescent="0.25">
      <c r="A18" s="191"/>
      <c r="B18" s="191"/>
      <c r="C18" s="281" t="s">
        <v>9</v>
      </c>
      <c r="D18" s="281"/>
      <c r="E18" s="281"/>
      <c r="F18" s="171"/>
      <c r="G18" s="281" t="s">
        <v>5</v>
      </c>
      <c r="H18" s="281"/>
      <c r="I18" s="281"/>
      <c r="J18" s="172"/>
      <c r="K18" s="281" t="s">
        <v>46</v>
      </c>
      <c r="L18" s="281"/>
      <c r="M18" s="281"/>
    </row>
    <row r="19" spans="1:13" x14ac:dyDescent="0.25">
      <c r="A19" s="192"/>
      <c r="B19" s="192"/>
      <c r="C19" s="175">
        <f>D19-1</f>
        <v>2022</v>
      </c>
      <c r="D19" s="175">
        <f>E19-1</f>
        <v>2023</v>
      </c>
      <c r="E19" s="175">
        <v>2024</v>
      </c>
      <c r="F19" s="175"/>
      <c r="G19" s="175">
        <f>H19-1</f>
        <v>2022</v>
      </c>
      <c r="H19" s="175">
        <f>I19-1</f>
        <v>2023</v>
      </c>
      <c r="I19" s="175">
        <v>2024</v>
      </c>
      <c r="J19" s="176"/>
      <c r="K19" s="175">
        <f>L19-1</f>
        <v>2022</v>
      </c>
      <c r="L19" s="175">
        <f>M19-1</f>
        <v>2023</v>
      </c>
      <c r="M19" s="175">
        <v>2024</v>
      </c>
    </row>
    <row r="20" spans="1:13" ht="15" customHeight="1" x14ac:dyDescent="0.25">
      <c r="A20" s="165" t="s">
        <v>104</v>
      </c>
      <c r="B20" s="165"/>
      <c r="C20" s="168">
        <f>100*C6/O6</f>
        <v>49.716177861873227</v>
      </c>
      <c r="D20" s="168">
        <f t="shared" ref="D20" si="1">100*D6/P6</f>
        <v>47.09169418338837</v>
      </c>
      <c r="E20" s="168">
        <f>100*E6/Q6</f>
        <v>73.821510297482831</v>
      </c>
      <c r="F20" s="168"/>
      <c r="G20" s="168">
        <f>100*G6/O6</f>
        <v>29.564806054872282</v>
      </c>
      <c r="H20" s="168">
        <f t="shared" ref="H20:I20" si="2">100*H6/P6</f>
        <v>49.161798323596649</v>
      </c>
      <c r="I20" s="168">
        <f t="shared" si="2"/>
        <v>23.908466819221967</v>
      </c>
      <c r="J20" s="168"/>
      <c r="K20" s="168">
        <f>100*K6/O6</f>
        <v>20.719016083254495</v>
      </c>
      <c r="L20" s="168">
        <f t="shared" ref="L20:M20" si="3">100*L6/P6</f>
        <v>3.746507493014986</v>
      </c>
      <c r="M20" s="168">
        <f t="shared" si="3"/>
        <v>2.2700228832951943</v>
      </c>
    </row>
    <row r="21" spans="1:13" ht="15" customHeight="1" x14ac:dyDescent="0.25">
      <c r="A21" s="166" t="s">
        <v>108</v>
      </c>
      <c r="B21" s="166"/>
      <c r="C21" s="169">
        <f t="shared" ref="C21:C28" si="4">100*C7/O7</f>
        <v>100</v>
      </c>
      <c r="D21" s="169">
        <f t="shared" ref="D21:E28" si="5">100*D7/P7</f>
        <v>8.3844580777096116</v>
      </c>
      <c r="E21" s="169">
        <f t="shared" si="5"/>
        <v>23.386651958080531</v>
      </c>
      <c r="F21" s="169"/>
      <c r="G21" s="169">
        <f t="shared" ref="G21:G28" si="6">100*G7/O7</f>
        <v>0</v>
      </c>
      <c r="H21" s="169">
        <f t="shared" ref="H21:H28" si="7">100*H7/P7</f>
        <v>0</v>
      </c>
      <c r="I21" s="169">
        <f t="shared" ref="I21:I28" si="8">100*I7/Q7</f>
        <v>0</v>
      </c>
      <c r="J21" s="169"/>
      <c r="K21" s="169">
        <f t="shared" ref="K21:K28" si="9">100*K7/O7</f>
        <v>0</v>
      </c>
      <c r="L21" s="169">
        <f t="shared" ref="L21:L28" si="10">100*L7/P7</f>
        <v>91.61554192229039</v>
      </c>
      <c r="M21" s="169">
        <f t="shared" ref="M21:M28" si="11">100*M7/Q7</f>
        <v>76.613348041919465</v>
      </c>
    </row>
    <row r="22" spans="1:13" ht="15" customHeight="1" x14ac:dyDescent="0.25">
      <c r="A22" s="165" t="s">
        <v>105</v>
      </c>
      <c r="B22" s="165"/>
      <c r="C22" s="168">
        <f t="shared" si="4"/>
        <v>68.246838504595402</v>
      </c>
      <c r="D22" s="168">
        <f t="shared" si="5"/>
        <v>68.640543246060332</v>
      </c>
      <c r="E22" s="168">
        <f t="shared" ref="E22:E28" si="12">100*E8/Q8</f>
        <v>70.727608805242809</v>
      </c>
      <c r="F22" s="168"/>
      <c r="G22" s="168">
        <f t="shared" si="6"/>
        <v>31.753161495404601</v>
      </c>
      <c r="H22" s="168">
        <f t="shared" si="7"/>
        <v>31.359456753939668</v>
      </c>
      <c r="I22" s="168">
        <f t="shared" si="8"/>
        <v>29.272391194757184</v>
      </c>
      <c r="J22" s="168"/>
      <c r="K22" s="168">
        <f t="shared" si="9"/>
        <v>0</v>
      </c>
      <c r="L22" s="168">
        <f t="shared" si="10"/>
        <v>0</v>
      </c>
      <c r="M22" s="168">
        <f t="shared" si="11"/>
        <v>0</v>
      </c>
    </row>
    <row r="23" spans="1:13" ht="15" customHeight="1" x14ac:dyDescent="0.25">
      <c r="A23" s="166" t="s">
        <v>106</v>
      </c>
      <c r="B23" s="166"/>
      <c r="C23" s="169">
        <f t="shared" si="4"/>
        <v>73.647247755899372</v>
      </c>
      <c r="D23" s="169">
        <f t="shared" si="5"/>
        <v>71.790287509060164</v>
      </c>
      <c r="E23" s="169">
        <f t="shared" si="12"/>
        <v>76.950745137661031</v>
      </c>
      <c r="F23" s="169"/>
      <c r="G23" s="169">
        <f t="shared" si="6"/>
        <v>16.007718028307426</v>
      </c>
      <c r="H23" s="169">
        <f t="shared" si="7"/>
        <v>16.630828702585166</v>
      </c>
      <c r="I23" s="169">
        <f t="shared" si="8"/>
        <v>16.181864107097752</v>
      </c>
      <c r="J23" s="169"/>
      <c r="K23" s="169">
        <f t="shared" si="9"/>
        <v>10.345034215793195</v>
      </c>
      <c r="L23" s="169">
        <f t="shared" si="10"/>
        <v>11.578883788354675</v>
      </c>
      <c r="M23" s="169">
        <f t="shared" si="11"/>
        <v>6.8673907552412228</v>
      </c>
    </row>
    <row r="24" spans="1:13" ht="15" customHeight="1" x14ac:dyDescent="0.25">
      <c r="A24" s="165" t="s">
        <v>107</v>
      </c>
      <c r="B24" s="165"/>
      <c r="C24" s="168">
        <f t="shared" si="4"/>
        <v>80.876611604394867</v>
      </c>
      <c r="D24" s="168">
        <f t="shared" si="5"/>
        <v>81.223407366963713</v>
      </c>
      <c r="E24" s="168">
        <f t="shared" si="12"/>
        <v>82.160436773208957</v>
      </c>
      <c r="F24" s="168"/>
      <c r="G24" s="168">
        <f t="shared" si="6"/>
        <v>19.123388395605136</v>
      </c>
      <c r="H24" s="168">
        <f t="shared" si="7"/>
        <v>18.776592633036287</v>
      </c>
      <c r="I24" s="168">
        <f t="shared" si="8"/>
        <v>9.3394665004406416</v>
      </c>
      <c r="J24" s="168"/>
      <c r="K24" s="168">
        <f t="shared" si="9"/>
        <v>0</v>
      </c>
      <c r="L24" s="168">
        <f t="shared" si="10"/>
        <v>0</v>
      </c>
      <c r="M24" s="168">
        <f t="shared" si="11"/>
        <v>8.5000967263504066</v>
      </c>
    </row>
    <row r="25" spans="1:13" ht="15" customHeight="1" x14ac:dyDescent="0.25">
      <c r="A25" s="166" t="s">
        <v>221</v>
      </c>
      <c r="B25" s="166"/>
      <c r="C25" s="169">
        <f t="shared" si="4"/>
        <v>56.532731964351541</v>
      </c>
      <c r="D25" s="169">
        <f t="shared" si="5"/>
        <v>41.129562621245682</v>
      </c>
      <c r="E25" s="169">
        <f t="shared" si="12"/>
        <v>40.090664510209479</v>
      </c>
      <c r="F25" s="169"/>
      <c r="G25" s="169">
        <f t="shared" si="6"/>
        <v>37.012381551271766</v>
      </c>
      <c r="H25" s="169">
        <f t="shared" si="7"/>
        <v>48.753353604006442</v>
      </c>
      <c r="I25" s="169">
        <f t="shared" si="8"/>
        <v>49.716187425159013</v>
      </c>
      <c r="J25" s="169"/>
      <c r="K25" s="169">
        <f t="shared" si="9"/>
        <v>6.4548864843766944</v>
      </c>
      <c r="L25" s="169">
        <f t="shared" si="10"/>
        <v>10.117083774747877</v>
      </c>
      <c r="M25" s="169">
        <f t="shared" si="11"/>
        <v>10.19314806463151</v>
      </c>
    </row>
    <row r="26" spans="1:13" ht="15" customHeight="1" x14ac:dyDescent="0.25">
      <c r="A26" s="165" t="s">
        <v>172</v>
      </c>
      <c r="B26" s="165"/>
      <c r="C26" s="168">
        <f t="shared" si="4"/>
        <v>41.601359127527815</v>
      </c>
      <c r="D26" s="168">
        <f t="shared" si="5"/>
        <v>46.903757134093063</v>
      </c>
      <c r="E26" s="168">
        <f t="shared" si="12"/>
        <v>35.957877525596608</v>
      </c>
      <c r="F26" s="168"/>
      <c r="G26" s="168">
        <f t="shared" si="6"/>
        <v>58.002228676860121</v>
      </c>
      <c r="H26" s="168">
        <f t="shared" si="7"/>
        <v>52.915915301816291</v>
      </c>
      <c r="I26" s="168">
        <f t="shared" si="8"/>
        <v>64.042122474403399</v>
      </c>
      <c r="J26" s="168"/>
      <c r="K26" s="168">
        <f t="shared" si="9"/>
        <v>0.39641219561206409</v>
      </c>
      <c r="L26" s="168">
        <f t="shared" si="10"/>
        <v>0.18032756409064712</v>
      </c>
      <c r="M26" s="168">
        <f t="shared" si="11"/>
        <v>0</v>
      </c>
    </row>
    <row r="27" spans="1:13" ht="15" customHeight="1" x14ac:dyDescent="0.25">
      <c r="A27" s="166" t="s">
        <v>109</v>
      </c>
      <c r="B27" s="166"/>
      <c r="C27" s="169">
        <f t="shared" si="4"/>
        <v>80.011361632940904</v>
      </c>
      <c r="D27" s="169">
        <f t="shared" si="5"/>
        <v>76.882557901209267</v>
      </c>
      <c r="E27" s="169">
        <f t="shared" si="12"/>
        <v>69.406966490299823</v>
      </c>
      <c r="F27" s="169"/>
      <c r="G27" s="169">
        <f t="shared" si="6"/>
        <v>15.490998844247684</v>
      </c>
      <c r="H27" s="169">
        <f t="shared" si="7"/>
        <v>12.006558721049396</v>
      </c>
      <c r="I27" s="169">
        <f t="shared" si="8"/>
        <v>21.393298059964728</v>
      </c>
      <c r="J27" s="169"/>
      <c r="K27" s="169">
        <f t="shared" si="9"/>
        <v>4.4976395228114168</v>
      </c>
      <c r="L27" s="169">
        <f t="shared" si="10"/>
        <v>11.11088337774134</v>
      </c>
      <c r="M27" s="169">
        <f t="shared" si="11"/>
        <v>9.1997354497354493</v>
      </c>
    </row>
    <row r="28" spans="1:13" ht="15" customHeight="1" x14ac:dyDescent="0.25">
      <c r="A28" s="167" t="s">
        <v>150</v>
      </c>
      <c r="B28" s="167"/>
      <c r="C28" s="159">
        <f t="shared" si="4"/>
        <v>67.994578317972767</v>
      </c>
      <c r="D28" s="159">
        <f t="shared" si="5"/>
        <v>60.34443810860602</v>
      </c>
      <c r="E28" s="159">
        <f t="shared" si="12"/>
        <v>60.49530310679431</v>
      </c>
      <c r="F28" s="159"/>
      <c r="G28" s="159">
        <f t="shared" si="6"/>
        <v>28.43497246067583</v>
      </c>
      <c r="H28" s="159">
        <f t="shared" si="7"/>
        <v>33.738705149574521</v>
      </c>
      <c r="I28" s="159">
        <f t="shared" si="8"/>
        <v>31.693472872202591</v>
      </c>
      <c r="J28" s="159"/>
      <c r="K28" s="159">
        <f t="shared" si="9"/>
        <v>3.5704492213513985</v>
      </c>
      <c r="L28" s="159">
        <f t="shared" si="10"/>
        <v>5.9168567418194575</v>
      </c>
      <c r="M28" s="159">
        <f t="shared" si="11"/>
        <v>7.8112240210030981</v>
      </c>
    </row>
  </sheetData>
  <mergeCells count="7">
    <mergeCell ref="C18:E18"/>
    <mergeCell ref="G18:I18"/>
    <mergeCell ref="K18:M18"/>
    <mergeCell ref="O4:Q4"/>
    <mergeCell ref="C4:E4"/>
    <mergeCell ref="G4:I4"/>
    <mergeCell ref="K4:M4"/>
  </mergeCells>
  <conditionalFormatting sqref="A12:B13">
    <cfRule type="cellIs" dxfId="177" priority="5" operator="equal">
      <formula>0</formula>
    </cfRule>
  </conditionalFormatting>
  <conditionalFormatting sqref="A14:B14">
    <cfRule type="cellIs" dxfId="176" priority="18" operator="equal">
      <formula>0</formula>
    </cfRule>
  </conditionalFormatting>
  <conditionalFormatting sqref="A15:B15">
    <cfRule type="cellIs" dxfId="175" priority="20" operator="equal">
      <formula>0</formula>
    </cfRule>
  </conditionalFormatting>
  <conditionalFormatting sqref="A17:J17">
    <cfRule type="cellIs" dxfId="174" priority="21" operator="equal">
      <formula>0</formula>
    </cfRule>
  </conditionalFormatting>
  <conditionalFormatting sqref="A21:N21 A23:N23 A25:N25">
    <cfRule type="cellIs" dxfId="173" priority="29" operator="equal">
      <formula>0</formula>
    </cfRule>
  </conditionalFormatting>
  <conditionalFormatting sqref="A27:N27">
    <cfRule type="cellIs" dxfId="172" priority="3" operator="equal">
      <formula>0</formula>
    </cfRule>
  </conditionalFormatting>
  <conditionalFormatting sqref="A1:AF1 A2:J3 R2:AF5 K3:Q3 A4:C4 F4:G4 J4:K4 N4:Q4 A5:Q5 R12:AF13 F18 J18 N18 C19:N19 A20:N20 A22:N22 A24:N24 A26:N26">
    <cfRule type="cellIs" dxfId="171" priority="30" operator="equal">
      <formula>0</formula>
    </cfRule>
  </conditionalFormatting>
  <conditionalFormatting sqref="A6:AF6 A8:AF8 A10:AF10 C12:Q12">
    <cfRule type="cellIs" dxfId="170" priority="16" operator="equal">
      <formula>0</formula>
    </cfRule>
  </conditionalFormatting>
  <conditionalFormatting sqref="A7:AF7 A9:AF9">
    <cfRule type="cellIs" dxfId="169" priority="15" operator="equal">
      <formula>0</formula>
    </cfRule>
  </conditionalFormatting>
  <conditionalFormatting sqref="A11:AF11">
    <cfRule type="cellIs" dxfId="168" priority="1" operator="equal">
      <formula>0</formula>
    </cfRule>
  </conditionalFormatting>
  <conditionalFormatting sqref="C13:Q13">
    <cfRule type="cellIs" dxfId="167" priority="4" operator="equal">
      <formula>0</formula>
    </cfRule>
  </conditionalFormatting>
  <conditionalFormatting sqref="C14:AF15 A16:AF16 A28:N28">
    <cfRule type="cellIs" dxfId="166" priority="28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6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1">
    <tabColor theme="6"/>
    <pageSetUpPr fitToPage="1"/>
  </sheetPr>
  <dimension ref="A1:AD14"/>
  <sheetViews>
    <sheetView showGridLines="0" zoomScale="115" zoomScaleNormal="115" workbookViewId="0">
      <selection activeCell="O27" sqref="O27"/>
    </sheetView>
  </sheetViews>
  <sheetFormatPr baseColWidth="10" defaultColWidth="5.90625" defaultRowHeight="11" x14ac:dyDescent="0.25"/>
  <cols>
    <col min="1" max="1" width="15.6328125" style="8" customWidth="1"/>
    <col min="2" max="6" width="5.453125" style="8" customWidth="1"/>
    <col min="7" max="7" width="2.81640625" style="8" customWidth="1"/>
    <col min="8" max="12" width="5.36328125" style="8" customWidth="1"/>
    <col min="13" max="13" width="3.08984375" style="8" customWidth="1"/>
    <col min="14" max="18" width="4.54296875" style="8" customWidth="1"/>
    <col min="19" max="19" width="1.90625" style="8" customWidth="1"/>
    <col min="20" max="24" width="6.54296875" style="8" customWidth="1"/>
    <col min="25" max="25" width="2.6328125" style="8" customWidth="1"/>
    <col min="26" max="30" width="5.90625" style="8" customWidth="1"/>
    <col min="31" max="16384" width="5.90625" style="8"/>
  </cols>
  <sheetData>
    <row r="1" spans="1:30" s="5" customFormat="1" ht="12" customHeight="1" x14ac:dyDescent="0.3">
      <c r="A1" s="1" t="str">
        <f>Innhold!A12</f>
        <v>Tabell 7 Finansiering fra utlandet etter kilde. 2020-2024. Mill kr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5" customFormat="1" ht="12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5" customFormat="1" ht="12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s="5" customFormat="1" ht="22.5" customHeight="1" x14ac:dyDescent="0.25">
      <c r="A4" s="8"/>
      <c r="B4" s="277" t="s">
        <v>14</v>
      </c>
      <c r="C4" s="277"/>
      <c r="D4" s="277"/>
      <c r="E4" s="277"/>
      <c r="F4" s="277"/>
      <c r="G4" s="9"/>
      <c r="H4" s="278" t="s">
        <v>16</v>
      </c>
      <c r="I4" s="278"/>
      <c r="J4" s="278"/>
      <c r="K4" s="278"/>
      <c r="L4" s="278"/>
      <c r="M4" s="8"/>
      <c r="N4" s="277" t="s">
        <v>5</v>
      </c>
      <c r="O4" s="277"/>
      <c r="P4" s="277"/>
      <c r="Q4" s="277"/>
      <c r="R4" s="277"/>
      <c r="S4" s="8"/>
      <c r="T4" s="278" t="s">
        <v>50</v>
      </c>
      <c r="U4" s="278"/>
      <c r="V4" s="278"/>
      <c r="W4" s="278"/>
      <c r="X4" s="278"/>
      <c r="Y4" s="8"/>
      <c r="Z4" s="278" t="s">
        <v>15</v>
      </c>
      <c r="AA4" s="278"/>
      <c r="AB4" s="278"/>
      <c r="AC4" s="278"/>
      <c r="AD4" s="278"/>
    </row>
    <row r="5" spans="1:30" s="70" customFormat="1" x14ac:dyDescent="0.25">
      <c r="A5" s="77"/>
      <c r="B5" s="262">
        <f>C5-1</f>
        <v>2020</v>
      </c>
      <c r="C5" s="262">
        <f>D5-1</f>
        <v>2021</v>
      </c>
      <c r="D5" s="262">
        <f>E5-1</f>
        <v>2022</v>
      </c>
      <c r="E5" s="262">
        <f>F5-1</f>
        <v>2023</v>
      </c>
      <c r="F5" s="262">
        <v>2024</v>
      </c>
      <c r="G5" s="118"/>
      <c r="H5" s="251">
        <f>I5-1</f>
        <v>2020</v>
      </c>
      <c r="I5" s="251">
        <f>J5-1</f>
        <v>2021</v>
      </c>
      <c r="J5" s="251">
        <f>K5-1</f>
        <v>2022</v>
      </c>
      <c r="K5" s="251">
        <f>L5-1</f>
        <v>2023</v>
      </c>
      <c r="L5" s="118">
        <v>2024</v>
      </c>
      <c r="M5" s="118"/>
      <c r="N5" s="118">
        <f>O5-1</f>
        <v>2020</v>
      </c>
      <c r="O5" s="118">
        <f>P5-1</f>
        <v>2021</v>
      </c>
      <c r="P5" s="118">
        <f>Q5-1</f>
        <v>2022</v>
      </c>
      <c r="Q5" s="118">
        <f>R5-1</f>
        <v>2023</v>
      </c>
      <c r="R5" s="118">
        <v>2024</v>
      </c>
      <c r="S5" s="118"/>
      <c r="T5" s="118">
        <f>U5-1</f>
        <v>2020</v>
      </c>
      <c r="U5" s="118">
        <f>V5-1</f>
        <v>2021</v>
      </c>
      <c r="V5" s="118">
        <f>W5-1</f>
        <v>2022</v>
      </c>
      <c r="W5" s="118">
        <f>X5-1</f>
        <v>2023</v>
      </c>
      <c r="X5" s="118">
        <v>2024</v>
      </c>
      <c r="Y5" s="118"/>
      <c r="Z5" s="118">
        <f>AA5-1</f>
        <v>2020</v>
      </c>
      <c r="AA5" s="118">
        <f>AB5-1</f>
        <v>2021</v>
      </c>
      <c r="AB5" s="118">
        <f>AC5-1</f>
        <v>2022</v>
      </c>
      <c r="AC5" s="118">
        <f>AD5-1</f>
        <v>2023</v>
      </c>
      <c r="AD5" s="251">
        <v>2024</v>
      </c>
    </row>
    <row r="6" spans="1:30" s="5" customFormat="1" ht="15" customHeight="1" x14ac:dyDescent="0.25">
      <c r="A6" s="12" t="s">
        <v>104</v>
      </c>
      <c r="B6" s="157">
        <v>8501</v>
      </c>
      <c r="C6" s="157">
        <v>13630</v>
      </c>
      <c r="D6" s="157">
        <v>17552</v>
      </c>
      <c r="E6" s="157">
        <v>19650</v>
      </c>
      <c r="F6" s="157">
        <v>15300</v>
      </c>
      <c r="G6" s="71"/>
      <c r="H6" s="33">
        <v>147</v>
      </c>
      <c r="I6" s="33">
        <v>236</v>
      </c>
      <c r="J6" s="33">
        <v>133</v>
      </c>
      <c r="K6" s="33">
        <v>105</v>
      </c>
      <c r="L6" s="33">
        <v>485</v>
      </c>
      <c r="M6" s="71"/>
      <c r="N6" s="33">
        <v>286</v>
      </c>
      <c r="O6" s="33">
        <v>0</v>
      </c>
      <c r="P6" s="33">
        <v>61</v>
      </c>
      <c r="Q6" s="33">
        <v>15</v>
      </c>
      <c r="R6" s="33">
        <v>665</v>
      </c>
      <c r="S6" s="71"/>
      <c r="T6" s="33">
        <v>4320</v>
      </c>
      <c r="U6" s="33">
        <v>7155</v>
      </c>
      <c r="V6" s="33">
        <v>2459</v>
      </c>
      <c r="W6" s="33">
        <v>2923</v>
      </c>
      <c r="X6" s="33">
        <v>1420</v>
      </c>
      <c r="Y6" s="71"/>
      <c r="Z6" s="33">
        <v>13254</v>
      </c>
      <c r="AA6" s="33">
        <v>21021</v>
      </c>
      <c r="AB6" s="33">
        <v>20205</v>
      </c>
      <c r="AC6" s="33">
        <v>22693</v>
      </c>
      <c r="AD6" s="33">
        <v>17870</v>
      </c>
    </row>
    <row r="7" spans="1:30" s="5" customFormat="1" ht="15" customHeight="1" x14ac:dyDescent="0.25">
      <c r="A7" s="13" t="s">
        <v>108</v>
      </c>
      <c r="B7" s="158">
        <v>6803</v>
      </c>
      <c r="C7" s="158">
        <v>7014</v>
      </c>
      <c r="D7" s="158">
        <v>4584</v>
      </c>
      <c r="E7" s="158">
        <v>9612</v>
      </c>
      <c r="F7" s="158">
        <v>15848</v>
      </c>
      <c r="G7" s="69"/>
      <c r="H7" s="151">
        <v>1003</v>
      </c>
      <c r="I7" s="151">
        <v>985</v>
      </c>
      <c r="J7" s="151">
        <v>330</v>
      </c>
      <c r="K7" s="151">
        <v>598</v>
      </c>
      <c r="L7" s="151">
        <v>119</v>
      </c>
      <c r="M7" s="69"/>
      <c r="N7" s="151">
        <v>6933</v>
      </c>
      <c r="O7" s="151">
        <v>6563</v>
      </c>
      <c r="P7" s="151">
        <v>5987</v>
      </c>
      <c r="Q7" s="151">
        <v>7075</v>
      </c>
      <c r="R7" s="151">
        <v>8895</v>
      </c>
      <c r="S7" s="69"/>
      <c r="T7" s="151">
        <v>6913</v>
      </c>
      <c r="U7" s="151">
        <v>11861</v>
      </c>
      <c r="V7" s="151">
        <v>8578</v>
      </c>
      <c r="W7" s="151">
        <v>12554</v>
      </c>
      <c r="X7" s="151">
        <v>14707</v>
      </c>
      <c r="Y7" s="69"/>
      <c r="Z7" s="151">
        <v>21652</v>
      </c>
      <c r="AA7" s="151">
        <v>26423</v>
      </c>
      <c r="AB7" s="151">
        <v>19479</v>
      </c>
      <c r="AC7" s="151">
        <v>29839</v>
      </c>
      <c r="AD7" s="151">
        <v>39569</v>
      </c>
    </row>
    <row r="8" spans="1:30" s="5" customFormat="1" ht="15" customHeight="1" x14ac:dyDescent="0.25">
      <c r="A8" s="12" t="s">
        <v>105</v>
      </c>
      <c r="B8" s="157">
        <v>0</v>
      </c>
      <c r="C8" s="157">
        <v>271</v>
      </c>
      <c r="D8" s="157">
        <v>1366</v>
      </c>
      <c r="E8" s="157">
        <v>1467</v>
      </c>
      <c r="F8" s="157">
        <v>2963</v>
      </c>
      <c r="G8" s="71"/>
      <c r="H8" s="33">
        <v>137</v>
      </c>
      <c r="I8" s="33">
        <v>497</v>
      </c>
      <c r="J8" s="33">
        <v>441</v>
      </c>
      <c r="K8" s="33">
        <v>0</v>
      </c>
      <c r="L8" s="33">
        <v>0</v>
      </c>
      <c r="M8" s="71"/>
      <c r="N8" s="33">
        <v>0</v>
      </c>
      <c r="O8" s="33">
        <v>0</v>
      </c>
      <c r="P8" s="33">
        <v>0</v>
      </c>
      <c r="Q8" s="33">
        <v>0</v>
      </c>
      <c r="R8" s="33">
        <v>186</v>
      </c>
      <c r="S8" s="71"/>
      <c r="T8" s="33">
        <v>0</v>
      </c>
      <c r="U8" s="33">
        <v>685</v>
      </c>
      <c r="V8" s="33">
        <v>846</v>
      </c>
      <c r="W8" s="33">
        <v>2829</v>
      </c>
      <c r="X8" s="33">
        <v>2883</v>
      </c>
      <c r="Y8" s="71"/>
      <c r="Z8" s="33">
        <v>137</v>
      </c>
      <c r="AA8" s="33">
        <v>1453</v>
      </c>
      <c r="AB8" s="33">
        <v>2653</v>
      </c>
      <c r="AC8" s="33">
        <v>4296</v>
      </c>
      <c r="AD8" s="33">
        <v>6032</v>
      </c>
    </row>
    <row r="9" spans="1:30" s="5" customFormat="1" ht="15" customHeight="1" x14ac:dyDescent="0.25">
      <c r="A9" s="13" t="s">
        <v>106</v>
      </c>
      <c r="B9" s="158">
        <v>12041</v>
      </c>
      <c r="C9" s="158">
        <v>14726</v>
      </c>
      <c r="D9" s="158">
        <v>12922</v>
      </c>
      <c r="E9" s="158">
        <v>31484</v>
      </c>
      <c r="F9" s="158">
        <v>40992</v>
      </c>
      <c r="G9" s="69"/>
      <c r="H9" s="151">
        <v>551</v>
      </c>
      <c r="I9" s="151">
        <v>837</v>
      </c>
      <c r="J9" s="151">
        <v>1631</v>
      </c>
      <c r="K9" s="151">
        <v>501</v>
      </c>
      <c r="L9" s="151">
        <v>0</v>
      </c>
      <c r="M9" s="69"/>
      <c r="N9" s="151">
        <v>7897</v>
      </c>
      <c r="O9" s="151">
        <v>3712</v>
      </c>
      <c r="P9" s="151">
        <v>3909</v>
      </c>
      <c r="Q9" s="151">
        <v>6410</v>
      </c>
      <c r="R9" s="151">
        <v>9189</v>
      </c>
      <c r="S9" s="69"/>
      <c r="T9" s="151">
        <v>27105</v>
      </c>
      <c r="U9" s="151">
        <v>27501</v>
      </c>
      <c r="V9" s="151">
        <v>39533</v>
      </c>
      <c r="W9" s="151">
        <v>42588</v>
      </c>
      <c r="X9" s="151">
        <v>40057</v>
      </c>
      <c r="Y9" s="69"/>
      <c r="Z9" s="151">
        <v>47594</v>
      </c>
      <c r="AA9" s="151">
        <v>46776</v>
      </c>
      <c r="AB9" s="151">
        <v>57995</v>
      </c>
      <c r="AC9" s="151">
        <v>80983</v>
      </c>
      <c r="AD9" s="151">
        <v>90238</v>
      </c>
    </row>
    <row r="10" spans="1:30" s="5" customFormat="1" ht="15" customHeight="1" x14ac:dyDescent="0.25">
      <c r="A10" s="12" t="s">
        <v>107</v>
      </c>
      <c r="B10" s="157">
        <v>2414</v>
      </c>
      <c r="C10" s="157">
        <v>2844</v>
      </c>
      <c r="D10" s="157">
        <v>681</v>
      </c>
      <c r="E10" s="157">
        <v>6388</v>
      </c>
      <c r="F10" s="157">
        <v>8928</v>
      </c>
      <c r="G10" s="71"/>
      <c r="H10" s="33">
        <v>1099</v>
      </c>
      <c r="I10" s="33">
        <v>1267</v>
      </c>
      <c r="J10" s="33">
        <v>1637</v>
      </c>
      <c r="K10" s="33">
        <v>1560</v>
      </c>
      <c r="L10" s="33">
        <v>3779</v>
      </c>
      <c r="M10" s="71"/>
      <c r="N10" s="33">
        <v>0</v>
      </c>
      <c r="O10" s="33">
        <v>1582</v>
      </c>
      <c r="P10" s="33">
        <v>3051</v>
      </c>
      <c r="Q10" s="33">
        <v>1587</v>
      </c>
      <c r="R10" s="33">
        <v>961</v>
      </c>
      <c r="S10" s="71"/>
      <c r="T10" s="33">
        <v>3466</v>
      </c>
      <c r="U10" s="33">
        <v>7360</v>
      </c>
      <c r="V10" s="33">
        <v>14885</v>
      </c>
      <c r="W10" s="33">
        <v>25791</v>
      </c>
      <c r="X10" s="33">
        <v>24661</v>
      </c>
      <c r="Y10" s="71"/>
      <c r="Z10" s="33">
        <v>6979</v>
      </c>
      <c r="AA10" s="33">
        <v>13053</v>
      </c>
      <c r="AB10" s="33">
        <v>20254</v>
      </c>
      <c r="AC10" s="33">
        <v>35326</v>
      </c>
      <c r="AD10" s="33">
        <v>38329</v>
      </c>
    </row>
    <row r="11" spans="1:30" s="5" customFormat="1" ht="15" customHeight="1" x14ac:dyDescent="0.25">
      <c r="A11" s="13" t="s">
        <v>221</v>
      </c>
      <c r="B11" s="158">
        <v>10864</v>
      </c>
      <c r="C11" s="158">
        <v>17822</v>
      </c>
      <c r="D11" s="158">
        <v>25370</v>
      </c>
      <c r="E11" s="158">
        <v>38575</v>
      </c>
      <c r="F11" s="158">
        <v>67205</v>
      </c>
      <c r="G11" s="69">
        <v>0</v>
      </c>
      <c r="H11" s="151">
        <v>1056</v>
      </c>
      <c r="I11" s="151">
        <v>2347</v>
      </c>
      <c r="J11" s="151">
        <v>3845</v>
      </c>
      <c r="K11" s="151">
        <v>1829</v>
      </c>
      <c r="L11" s="151">
        <v>2659</v>
      </c>
      <c r="M11" s="69">
        <v>0</v>
      </c>
      <c r="N11" s="151">
        <v>10358</v>
      </c>
      <c r="O11" s="151">
        <v>6566</v>
      </c>
      <c r="P11" s="151">
        <v>10416</v>
      </c>
      <c r="Q11" s="151">
        <v>8724</v>
      </c>
      <c r="R11" s="151">
        <v>11929</v>
      </c>
      <c r="S11" s="69">
        <v>0</v>
      </c>
      <c r="T11" s="151">
        <v>14163</v>
      </c>
      <c r="U11" s="151">
        <v>13704</v>
      </c>
      <c r="V11" s="151">
        <v>18711</v>
      </c>
      <c r="W11" s="151">
        <v>19057</v>
      </c>
      <c r="X11" s="151">
        <v>20800</v>
      </c>
      <c r="Y11" s="69">
        <v>0</v>
      </c>
      <c r="Z11" s="151">
        <v>36441</v>
      </c>
      <c r="AA11" s="151">
        <v>40439</v>
      </c>
      <c r="AB11" s="151">
        <v>58342</v>
      </c>
      <c r="AC11" s="151">
        <v>68185</v>
      </c>
      <c r="AD11" s="151">
        <v>102593</v>
      </c>
    </row>
    <row r="12" spans="1:30" s="5" customFormat="1" ht="15" customHeight="1" x14ac:dyDescent="0.25">
      <c r="A12" s="154" t="s">
        <v>172</v>
      </c>
      <c r="B12" s="157">
        <v>20352</v>
      </c>
      <c r="C12" s="157">
        <v>29253</v>
      </c>
      <c r="D12" s="157">
        <v>35507</v>
      </c>
      <c r="E12" s="157">
        <v>56895</v>
      </c>
      <c r="F12" s="157">
        <v>73481</v>
      </c>
      <c r="G12" s="71"/>
      <c r="H12" s="33">
        <v>4674</v>
      </c>
      <c r="I12" s="33">
        <v>5114</v>
      </c>
      <c r="J12" s="33">
        <v>3910</v>
      </c>
      <c r="K12" s="33">
        <v>4057</v>
      </c>
      <c r="L12" s="33">
        <v>5190</v>
      </c>
      <c r="M12" s="71"/>
      <c r="N12" s="33">
        <v>2625</v>
      </c>
      <c r="O12" s="33">
        <v>1406</v>
      </c>
      <c r="P12" s="33">
        <v>2600</v>
      </c>
      <c r="Q12" s="33">
        <v>1021</v>
      </c>
      <c r="R12" s="33">
        <v>891</v>
      </c>
      <c r="S12" s="71"/>
      <c r="T12" s="33">
        <v>2369</v>
      </c>
      <c r="U12" s="33">
        <v>5696</v>
      </c>
      <c r="V12" s="33">
        <v>7909</v>
      </c>
      <c r="W12" s="33">
        <v>11356</v>
      </c>
      <c r="X12" s="33">
        <v>7719</v>
      </c>
      <c r="Y12" s="71"/>
      <c r="Z12" s="33">
        <v>30020</v>
      </c>
      <c r="AA12" s="33">
        <v>41469</v>
      </c>
      <c r="AB12" s="33">
        <v>49926</v>
      </c>
      <c r="AC12" s="33">
        <v>73329</v>
      </c>
      <c r="AD12" s="33">
        <v>87281</v>
      </c>
    </row>
    <row r="13" spans="1:30" s="5" customFormat="1" ht="15" customHeight="1" x14ac:dyDescent="0.25">
      <c r="A13" s="13" t="s">
        <v>109</v>
      </c>
      <c r="B13" s="158">
        <v>6054</v>
      </c>
      <c r="C13" s="158">
        <v>8592</v>
      </c>
      <c r="D13" s="158">
        <v>5619</v>
      </c>
      <c r="E13" s="158">
        <v>9944</v>
      </c>
      <c r="F13" s="158">
        <v>10133</v>
      </c>
      <c r="G13" s="69"/>
      <c r="H13" s="151">
        <v>0</v>
      </c>
      <c r="I13" s="151">
        <v>55</v>
      </c>
      <c r="J13" s="151">
        <v>4189</v>
      </c>
      <c r="K13" s="151">
        <v>0</v>
      </c>
      <c r="L13" s="151">
        <v>0</v>
      </c>
      <c r="M13" s="69"/>
      <c r="N13" s="151">
        <v>107</v>
      </c>
      <c r="O13" s="151">
        <v>692</v>
      </c>
      <c r="P13" s="151">
        <v>1127</v>
      </c>
      <c r="Q13" s="151">
        <v>433</v>
      </c>
      <c r="R13" s="151">
        <v>90</v>
      </c>
      <c r="S13" s="69"/>
      <c r="T13" s="151">
        <v>1059</v>
      </c>
      <c r="U13" s="151">
        <v>11</v>
      </c>
      <c r="V13" s="151">
        <v>343</v>
      </c>
      <c r="W13" s="151">
        <v>5269</v>
      </c>
      <c r="X13" s="151">
        <v>978</v>
      </c>
      <c r="Y13" s="69"/>
      <c r="Z13" s="151">
        <v>7220</v>
      </c>
      <c r="AA13" s="151">
        <v>9350</v>
      </c>
      <c r="AB13" s="151">
        <v>11278</v>
      </c>
      <c r="AC13" s="151">
        <v>15646</v>
      </c>
      <c r="AD13" s="151">
        <v>11201</v>
      </c>
    </row>
    <row r="14" spans="1:30" s="5" customFormat="1" ht="15" customHeight="1" x14ac:dyDescent="0.25">
      <c r="A14" s="61" t="s">
        <v>4</v>
      </c>
      <c r="B14" s="105">
        <f t="shared" ref="B14:AD14" si="0">SUM(B6:B13)</f>
        <v>67029</v>
      </c>
      <c r="C14" s="105">
        <f t="shared" si="0"/>
        <v>94152</v>
      </c>
      <c r="D14" s="105">
        <f t="shared" si="0"/>
        <v>103601</v>
      </c>
      <c r="E14" s="105">
        <f>SUM(E6:E13)</f>
        <v>174015</v>
      </c>
      <c r="F14" s="105">
        <f>SUM(F6:F13)</f>
        <v>234850</v>
      </c>
      <c r="G14" s="105">
        <f t="shared" si="0"/>
        <v>0</v>
      </c>
      <c r="H14" s="105">
        <f t="shared" si="0"/>
        <v>8667</v>
      </c>
      <c r="I14" s="105">
        <f t="shared" si="0"/>
        <v>11338</v>
      </c>
      <c r="J14" s="105">
        <f t="shared" si="0"/>
        <v>16116</v>
      </c>
      <c r="K14" s="105">
        <f t="shared" si="0"/>
        <v>8650</v>
      </c>
      <c r="L14" s="105">
        <f>SUM(L6:L13)</f>
        <v>12232</v>
      </c>
      <c r="M14" s="105">
        <f t="shared" si="0"/>
        <v>0</v>
      </c>
      <c r="N14" s="105">
        <f t="shared" si="0"/>
        <v>28206</v>
      </c>
      <c r="O14" s="105">
        <f t="shared" si="0"/>
        <v>20521</v>
      </c>
      <c r="P14" s="105">
        <f t="shared" si="0"/>
        <v>27151</v>
      </c>
      <c r="Q14" s="105">
        <f t="shared" si="0"/>
        <v>25265</v>
      </c>
      <c r="R14" s="105">
        <f t="shared" si="0"/>
        <v>32806</v>
      </c>
      <c r="S14" s="105">
        <f t="shared" si="0"/>
        <v>0</v>
      </c>
      <c r="T14" s="105">
        <f t="shared" si="0"/>
        <v>59395</v>
      </c>
      <c r="U14" s="105">
        <f t="shared" si="0"/>
        <v>73973</v>
      </c>
      <c r="V14" s="105">
        <f t="shared" si="0"/>
        <v>93264</v>
      </c>
      <c r="W14" s="105">
        <f t="shared" si="0"/>
        <v>122367</v>
      </c>
      <c r="X14" s="105">
        <f t="shared" si="0"/>
        <v>113225</v>
      </c>
      <c r="Y14" s="105">
        <f t="shared" si="0"/>
        <v>0</v>
      </c>
      <c r="Z14" s="105">
        <f t="shared" si="0"/>
        <v>163297</v>
      </c>
      <c r="AA14" s="105">
        <f t="shared" si="0"/>
        <v>199984</v>
      </c>
      <c r="AB14" s="105">
        <f t="shared" si="0"/>
        <v>240132</v>
      </c>
      <c r="AC14" s="105">
        <f t="shared" si="0"/>
        <v>330297</v>
      </c>
      <c r="AD14" s="105">
        <f t="shared" si="0"/>
        <v>393113</v>
      </c>
    </row>
  </sheetData>
  <mergeCells count="5">
    <mergeCell ref="B4:F4"/>
    <mergeCell ref="H4:L4"/>
    <mergeCell ref="N4:R4"/>
    <mergeCell ref="T4:X4"/>
    <mergeCell ref="Z4:AD4"/>
  </mergeCells>
  <phoneticPr fontId="9" type="noConversion"/>
  <conditionalFormatting sqref="A12:A13">
    <cfRule type="cellIs" dxfId="165" priority="2" operator="equal">
      <formula>0</formula>
    </cfRule>
  </conditionalFormatting>
  <conditionalFormatting sqref="A1:AD3 AE1:BF5 A4:B4 G4:H4 M4:N4 S4:T4 Y4:Z4 A5:AD5 AE13:BF13">
    <cfRule type="cellIs" dxfId="164" priority="67" operator="equal">
      <formula>0</formula>
    </cfRule>
  </conditionalFormatting>
  <conditionalFormatting sqref="A14:AD14">
    <cfRule type="cellIs" dxfId="163" priority="9" operator="equal">
      <formula>0</formula>
    </cfRule>
  </conditionalFormatting>
  <conditionalFormatting sqref="A6:BF6 A8:BF8 A10:BF10">
    <cfRule type="cellIs" dxfId="162" priority="18" operator="equal">
      <formula>0</formula>
    </cfRule>
  </conditionalFormatting>
  <conditionalFormatting sqref="A7:BF7 A9:BF9">
    <cfRule type="cellIs" dxfId="161" priority="17" operator="equal">
      <formula>0</formula>
    </cfRule>
  </conditionalFormatting>
  <conditionalFormatting sqref="A11:BF11">
    <cfRule type="cellIs" dxfId="160" priority="1" operator="equal">
      <formula>0</formula>
    </cfRule>
  </conditionalFormatting>
  <conditionalFormatting sqref="B13:AD13">
    <cfRule type="cellIs" dxfId="159" priority="3" operator="equal">
      <formula>0</formula>
    </cfRule>
  </conditionalFormatting>
  <conditionalFormatting sqref="B12:BF12">
    <cfRule type="cellIs" dxfId="158" priority="19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9" orientation="landscape" r:id="rId1"/>
  <headerFooter alignWithMargins="0"/>
  <ignoredErrors>
    <ignoredError sqref="F14 L14 R14 X14 AD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M17"/>
  <sheetViews>
    <sheetView showGridLines="0" zoomScale="115" zoomScaleNormal="115" workbookViewId="0">
      <selection activeCell="L11" sqref="L11"/>
    </sheetView>
  </sheetViews>
  <sheetFormatPr baseColWidth="10" defaultColWidth="9.08984375" defaultRowHeight="11" x14ac:dyDescent="0.25"/>
  <cols>
    <col min="1" max="1" width="20.6328125" style="8" customWidth="1"/>
    <col min="2" max="6" width="7.36328125" style="11" customWidth="1"/>
    <col min="7" max="7" width="2.453125" style="8" customWidth="1"/>
    <col min="8" max="12" width="7.36328125" style="22" customWidth="1"/>
    <col min="13" max="13" width="3.90625" style="22" customWidth="1"/>
    <col min="14" max="16384" width="9.08984375" style="8"/>
  </cols>
  <sheetData>
    <row r="1" spans="1:12" s="5" customFormat="1" ht="15" customHeight="1" x14ac:dyDescent="0.3">
      <c r="A1" s="1" t="str">
        <f>Innhold!A13</f>
        <v>Tabell 8 Driftsinntekter per totale årsverk og per forskerårsverk 2020-2024. 1000 kr</v>
      </c>
      <c r="B1" s="11"/>
      <c r="C1" s="11"/>
      <c r="D1" s="11"/>
      <c r="E1" s="11"/>
      <c r="F1" s="11"/>
      <c r="G1" s="6"/>
      <c r="H1" s="21"/>
      <c r="I1" s="21"/>
      <c r="J1" s="21"/>
      <c r="K1" s="21"/>
      <c r="L1" s="21"/>
    </row>
    <row r="2" spans="1:12" s="5" customFormat="1" ht="12" customHeight="1" x14ac:dyDescent="0.25">
      <c r="A2" s="8"/>
      <c r="B2" s="11"/>
      <c r="C2" s="11"/>
      <c r="D2" s="11"/>
      <c r="E2" s="11"/>
      <c r="F2" s="11"/>
      <c r="G2" s="8"/>
      <c r="H2" s="22"/>
      <c r="I2" s="22"/>
      <c r="J2" s="22"/>
      <c r="K2" s="22"/>
      <c r="L2" s="22"/>
    </row>
    <row r="3" spans="1:12" s="5" customFormat="1" ht="12" customHeight="1" x14ac:dyDescent="0.25">
      <c r="A3" s="7"/>
      <c r="B3" s="28"/>
      <c r="C3" s="28"/>
      <c r="D3" s="28"/>
      <c r="E3" s="28"/>
      <c r="F3" s="28"/>
      <c r="G3" s="7"/>
      <c r="H3" s="26"/>
      <c r="I3" s="26"/>
      <c r="J3" s="26"/>
      <c r="K3" s="26"/>
      <c r="L3" s="26"/>
    </row>
    <row r="4" spans="1:12" s="5" customFormat="1" ht="13" x14ac:dyDescent="0.25">
      <c r="A4" s="8"/>
      <c r="B4" s="282" t="s">
        <v>17</v>
      </c>
      <c r="C4" s="282"/>
      <c r="D4" s="282"/>
      <c r="E4" s="282"/>
      <c r="F4" s="282"/>
      <c r="G4" s="8"/>
      <c r="H4" s="282" t="s">
        <v>88</v>
      </c>
      <c r="I4" s="282"/>
      <c r="J4" s="282"/>
      <c r="K4" s="282"/>
      <c r="L4" s="282"/>
    </row>
    <row r="5" spans="1:12" s="70" customFormat="1" x14ac:dyDescent="0.25">
      <c r="A5" s="118"/>
      <c r="B5" s="255">
        <f>C5-1</f>
        <v>2020</v>
      </c>
      <c r="C5" s="255">
        <f>D5-1</f>
        <v>2021</v>
      </c>
      <c r="D5" s="118">
        <f>E5-1</f>
        <v>2022</v>
      </c>
      <c r="E5" s="118">
        <f>F5-1</f>
        <v>2023</v>
      </c>
      <c r="F5" s="251">
        <v>2024</v>
      </c>
      <c r="G5" s="272"/>
      <c r="H5" s="255">
        <f>I5-1</f>
        <v>2020</v>
      </c>
      <c r="I5" s="255">
        <f>J5-1</f>
        <v>2021</v>
      </c>
      <c r="J5" s="118">
        <f>K5-1</f>
        <v>2022</v>
      </c>
      <c r="K5" s="118">
        <f>L5-1</f>
        <v>2023</v>
      </c>
      <c r="L5" s="118">
        <v>2024</v>
      </c>
    </row>
    <row r="6" spans="1:12" s="5" customFormat="1" ht="15" customHeight="1" x14ac:dyDescent="0.25">
      <c r="A6" s="12" t="s">
        <v>104</v>
      </c>
      <c r="B6" s="47">
        <v>1543.9492242595204</v>
      </c>
      <c r="C6" s="47">
        <v>1609.7851697851697</v>
      </c>
      <c r="D6" s="47">
        <v>1503.7235367372355</v>
      </c>
      <c r="E6" s="47">
        <v>1641.9287211740041</v>
      </c>
      <c r="F6" s="47">
        <v>1507.5283446712017</v>
      </c>
      <c r="G6" s="47"/>
      <c r="H6" s="47">
        <v>2189.3200000000002</v>
      </c>
      <c r="I6" s="47">
        <v>2332.2489959839359</v>
      </c>
      <c r="J6" s="47">
        <v>2110.9965034965035</v>
      </c>
      <c r="K6" s="47">
        <v>2318.7739463601533</v>
      </c>
      <c r="L6" s="47">
        <v>2117.2611464968154</v>
      </c>
    </row>
    <row r="7" spans="1:12" s="5" customFormat="1" ht="15" customHeight="1" x14ac:dyDescent="0.25">
      <c r="A7" s="13" t="s">
        <v>108</v>
      </c>
      <c r="B7" s="51">
        <v>1170.2717900656046</v>
      </c>
      <c r="C7" s="51">
        <v>1190.6479859894923</v>
      </c>
      <c r="D7" s="51">
        <v>1271.6029143897997</v>
      </c>
      <c r="E7" s="51">
        <v>1307.2328114363513</v>
      </c>
      <c r="F7" s="51">
        <v>1444.3046357615897</v>
      </c>
      <c r="G7" s="51"/>
      <c r="H7" s="51">
        <v>1439.5665206363847</v>
      </c>
      <c r="I7" s="51">
        <v>1534.6726862302485</v>
      </c>
      <c r="J7" s="51">
        <v>1554.8106904231627</v>
      </c>
      <c r="K7" s="51">
        <v>1575.3281378178835</v>
      </c>
      <c r="L7" s="51">
        <v>1758.7903225806454</v>
      </c>
    </row>
    <row r="8" spans="1:12" s="5" customFormat="1" ht="15" customHeight="1" x14ac:dyDescent="0.25">
      <c r="A8" s="12" t="s">
        <v>105</v>
      </c>
      <c r="B8" s="47">
        <v>1220.083355040375</v>
      </c>
      <c r="C8" s="47">
        <v>1119.0242597217266</v>
      </c>
      <c r="D8" s="47">
        <v>1242.9083333333335</v>
      </c>
      <c r="E8" s="47">
        <v>1213.3111203665139</v>
      </c>
      <c r="F8" s="47">
        <v>1315.2185792349728</v>
      </c>
      <c r="G8" s="47"/>
      <c r="H8" s="47">
        <v>3160.5263157894738</v>
      </c>
      <c r="I8" s="47">
        <v>2705.7364675436702</v>
      </c>
      <c r="J8" s="47">
        <v>3359.2117117117118</v>
      </c>
      <c r="K8" s="47">
        <v>3204.7964796479646</v>
      </c>
      <c r="L8" s="47">
        <v>3046.6455696202529</v>
      </c>
    </row>
    <row r="9" spans="1:12" s="5" customFormat="1" ht="15" customHeight="1" x14ac:dyDescent="0.25">
      <c r="A9" s="13" t="s">
        <v>106</v>
      </c>
      <c r="B9" s="51">
        <v>1414.4341095797411</v>
      </c>
      <c r="C9" s="51">
        <v>1323.2688588007738</v>
      </c>
      <c r="D9" s="51">
        <v>1512.9922779922779</v>
      </c>
      <c r="E9" s="51">
        <v>1565.3989202159569</v>
      </c>
      <c r="F9" s="51">
        <v>1613.3722222222223</v>
      </c>
      <c r="G9" s="51"/>
      <c r="H9" s="51">
        <v>2893.9019308237257</v>
      </c>
      <c r="I9" s="51">
        <v>2732.8761651131827</v>
      </c>
      <c r="J9" s="51">
        <v>3130.7456724367512</v>
      </c>
      <c r="K9" s="51">
        <v>3073.6395759717311</v>
      </c>
      <c r="L9" s="51">
        <v>3166.9247546346783</v>
      </c>
    </row>
    <row r="10" spans="1:12" s="5" customFormat="1" ht="15" customHeight="1" x14ac:dyDescent="0.25">
      <c r="A10" s="12" t="s">
        <v>107</v>
      </c>
      <c r="B10" s="47">
        <v>1507.8905982905983</v>
      </c>
      <c r="C10" s="47">
        <v>1579.0563247748357</v>
      </c>
      <c r="D10" s="47">
        <v>1644.4202991179857</v>
      </c>
      <c r="E10" s="47">
        <v>1705.4381033850666</v>
      </c>
      <c r="F10" s="47">
        <v>1809.6451058958214</v>
      </c>
      <c r="G10" s="47"/>
      <c r="H10" s="47">
        <v>1975.1813703537841</v>
      </c>
      <c r="I10" s="47">
        <v>2089.8634523862474</v>
      </c>
      <c r="J10" s="47">
        <v>2085.6517509727628</v>
      </c>
      <c r="K10" s="47">
        <v>2151.0693229547996</v>
      </c>
      <c r="L10" s="47">
        <v>2276.8815268275112</v>
      </c>
    </row>
    <row r="11" spans="1:12" s="5" customFormat="1" ht="15" customHeight="1" x14ac:dyDescent="0.25">
      <c r="A11" s="13" t="s">
        <v>221</v>
      </c>
      <c r="B11" s="51">
        <v>1496.8283443511848</v>
      </c>
      <c r="C11" s="51">
        <v>1508.6039689387403</v>
      </c>
      <c r="D11" s="51">
        <v>1687.4699438952709</v>
      </c>
      <c r="E11" s="51">
        <f>Tabell3!E11/Tabell12!T11</f>
        <v>1826.6045548654247</v>
      </c>
      <c r="F11" s="51">
        <f>Tabell3!F11/Tabell12!Z11</f>
        <v>1800.4010199350948</v>
      </c>
      <c r="G11" s="51"/>
      <c r="H11" s="51">
        <v>2450.066869300912</v>
      </c>
      <c r="I11" s="51">
        <v>2739.34950178605</v>
      </c>
      <c r="J11" s="51">
        <v>2614.8623473400953</v>
      </c>
      <c r="K11" s="51">
        <f>Tabell3!E11/Tabell12!V11</f>
        <v>2694.9217258495605</v>
      </c>
      <c r="L11" s="51">
        <f>Tabell3!F11/Tabell12!AB11</f>
        <v>2650.8293515358364</v>
      </c>
    </row>
    <row r="12" spans="1:12" s="5" customFormat="1" ht="15" customHeight="1" x14ac:dyDescent="0.25">
      <c r="A12" s="154" t="s">
        <v>172</v>
      </c>
      <c r="B12" s="47">
        <v>1842.4705882352941</v>
      </c>
      <c r="C12" s="47">
        <v>1564.691088026244</v>
      </c>
      <c r="D12" s="47">
        <v>1726.1913875598086</v>
      </c>
      <c r="E12" s="47">
        <v>1853.5418583256669</v>
      </c>
      <c r="F12" s="47">
        <v>1843.4613646633529</v>
      </c>
      <c r="G12" s="47"/>
      <c r="H12" s="47">
        <v>2494.6725663716816</v>
      </c>
      <c r="I12" s="47">
        <v>2209.899613899614</v>
      </c>
      <c r="J12" s="47">
        <v>2406.7645096731158</v>
      </c>
      <c r="K12" s="47">
        <v>2673.9216987392174</v>
      </c>
      <c r="L12" s="47">
        <v>2664.6505551926848</v>
      </c>
    </row>
    <row r="13" spans="1:12" s="5" customFormat="1" ht="15" customHeight="1" x14ac:dyDescent="0.25">
      <c r="A13" s="13" t="s">
        <v>109</v>
      </c>
      <c r="B13" s="51">
        <v>1421.9354838709678</v>
      </c>
      <c r="C13" s="51">
        <v>1517.8082191780823</v>
      </c>
      <c r="D13" s="51">
        <v>1797.1677559912853</v>
      </c>
      <c r="E13" s="51">
        <v>2011.1367888191921</v>
      </c>
      <c r="F13" s="51">
        <v>1788.4408602150538</v>
      </c>
      <c r="G13" s="51"/>
      <c r="H13" s="51">
        <v>1811.5068493150684</v>
      </c>
      <c r="I13" s="51">
        <v>1739.6135265700484</v>
      </c>
      <c r="J13" s="51">
        <v>2036.7901234567901</v>
      </c>
      <c r="K13" s="51">
        <v>2409.3869479235336</v>
      </c>
      <c r="L13" s="51">
        <v>2003.9156626506024</v>
      </c>
    </row>
    <row r="14" spans="1:12" s="5" customFormat="1" ht="15" customHeight="1" x14ac:dyDescent="0.25">
      <c r="A14" s="61" t="s">
        <v>4</v>
      </c>
      <c r="B14" s="67">
        <f>Tabell3!B14/Tabell12!B14</f>
        <v>1489.3475767495206</v>
      </c>
      <c r="C14" s="67">
        <f>Tabell3!C14/Tabell12!H14</f>
        <v>1468.0321501609094</v>
      </c>
      <c r="D14" s="67">
        <f>Tabell3!D14/Tabell12!N14</f>
        <v>1601.8387018794947</v>
      </c>
      <c r="E14" s="67">
        <f>Tabell3!E14/Tabell12!T14</f>
        <v>1705.777183085333</v>
      </c>
      <c r="F14" s="67">
        <f>Tabell3!F14/Tabell12!Z14</f>
        <v>1720.4329964134333</v>
      </c>
      <c r="G14" s="67"/>
      <c r="H14" s="67">
        <f>Tabell3!B14/Tabell12!D14</f>
        <v>2270.2087746611878</v>
      </c>
      <c r="I14" s="67">
        <f>Tabell3!C14/Tabell12!J14</f>
        <v>2280.0792839819273</v>
      </c>
      <c r="J14" s="67">
        <f>Tabell3!D14/Tabell12!P14</f>
        <v>2375.9608273760173</v>
      </c>
      <c r="K14" s="67">
        <f>Tabell3!E14/Tabell12!V14</f>
        <v>2510.0753947837102</v>
      </c>
      <c r="L14" s="67">
        <f>Tabell3!F14/Tabell12!AB14</f>
        <v>2492.9452896154207</v>
      </c>
    </row>
    <row r="15" spans="1:12" s="96" customFormat="1" x14ac:dyDescent="0.25">
      <c r="A15" s="154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</row>
    <row r="16" spans="1:12" s="5" customFormat="1" x14ac:dyDescent="0.25">
      <c r="A16" s="8" t="s">
        <v>51</v>
      </c>
      <c r="B16" s="11"/>
      <c r="C16" s="11"/>
      <c r="D16" s="11"/>
      <c r="E16" s="11"/>
      <c r="F16" s="11"/>
      <c r="G16" s="11"/>
      <c r="H16" s="22"/>
      <c r="I16" s="22"/>
      <c r="J16" s="22"/>
      <c r="K16" s="22"/>
      <c r="L16" s="22"/>
    </row>
    <row r="17" spans="1:12" s="5" customFormat="1" ht="13" x14ac:dyDescent="0.25">
      <c r="A17" s="8" t="s">
        <v>89</v>
      </c>
      <c r="B17" s="11"/>
      <c r="C17" s="11"/>
      <c r="D17" s="11"/>
      <c r="E17" s="11"/>
      <c r="F17" s="11"/>
      <c r="G17" s="8"/>
      <c r="H17" s="22"/>
      <c r="I17" s="22"/>
      <c r="J17" s="22"/>
      <c r="K17" s="22"/>
      <c r="L17" s="22"/>
    </row>
  </sheetData>
  <mergeCells count="2">
    <mergeCell ref="B4:F4"/>
    <mergeCell ref="H4:L4"/>
  </mergeCells>
  <conditionalFormatting sqref="A12:A13">
    <cfRule type="cellIs" dxfId="157" priority="5" operator="equal">
      <formula>0</formula>
    </cfRule>
  </conditionalFormatting>
  <conditionalFormatting sqref="A14">
    <cfRule type="cellIs" dxfId="156" priority="15" operator="equal">
      <formula>0</formula>
    </cfRule>
  </conditionalFormatting>
  <conditionalFormatting sqref="A1:BA6 A8:BA8 A10:BA10">
    <cfRule type="cellIs" dxfId="155" priority="11" operator="equal">
      <formula>0</formula>
    </cfRule>
  </conditionalFormatting>
  <conditionalFormatting sqref="A7:BA7 A9:BA9">
    <cfRule type="cellIs" dxfId="154" priority="10" operator="equal">
      <formula>0</formula>
    </cfRule>
  </conditionalFormatting>
  <conditionalFormatting sqref="A11:BA11">
    <cfRule type="cellIs" dxfId="153" priority="1" operator="equal">
      <formula>0</formula>
    </cfRule>
  </conditionalFormatting>
  <conditionalFormatting sqref="B13:L14">
    <cfRule type="cellIs" dxfId="152" priority="4" operator="equal">
      <formula>0</formula>
    </cfRule>
  </conditionalFormatting>
  <conditionalFormatting sqref="B12:BA12">
    <cfRule type="cellIs" dxfId="151" priority="9" operator="equal">
      <formula>0</formula>
    </cfRule>
  </conditionalFormatting>
  <conditionalFormatting sqref="M13:BA13">
    <cfRule type="cellIs" dxfId="150" priority="19" operator="equal">
      <formula>0</formula>
    </cfRule>
  </conditionalFormatting>
  <conditionalFormatting sqref="M14:BA14 A15:BA15">
    <cfRule type="cellIs" dxfId="149" priority="20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9F03-7E51-4CC6-94A7-E4C0FFB53B1B}">
  <sheetPr>
    <tabColor theme="6"/>
    <pageSetUpPr fitToPage="1"/>
  </sheetPr>
  <dimension ref="A1:F17"/>
  <sheetViews>
    <sheetView showGridLines="0" zoomScaleNormal="100" workbookViewId="0">
      <selection activeCell="A21" sqref="A21:XFD21"/>
    </sheetView>
  </sheetViews>
  <sheetFormatPr baseColWidth="10" defaultColWidth="13.54296875" defaultRowHeight="11" x14ac:dyDescent="0.25"/>
  <cols>
    <col min="1" max="1" width="26.90625" style="8" customWidth="1"/>
    <col min="2" max="6" width="8.453125" style="22" customWidth="1"/>
    <col min="7" max="16384" width="13.54296875" style="8"/>
  </cols>
  <sheetData>
    <row r="1" spans="1:6" s="5" customFormat="1" ht="15" customHeight="1" x14ac:dyDescent="0.3">
      <c r="A1" s="1" t="str">
        <f>Innhold!A14</f>
        <v>Tabell 9 Grunnfinansiering per årsverk utført av forskere/faglig personale 2020-2024. 1000 kr</v>
      </c>
      <c r="B1" s="21"/>
      <c r="C1" s="21"/>
      <c r="D1" s="21"/>
      <c r="E1" s="21"/>
      <c r="F1" s="21"/>
    </row>
    <row r="2" spans="1:6" s="5" customFormat="1" ht="12" customHeight="1" x14ac:dyDescent="0.25">
      <c r="A2" s="6"/>
      <c r="B2" s="21"/>
      <c r="C2" s="21"/>
      <c r="D2" s="21"/>
      <c r="E2" s="21"/>
      <c r="F2" s="21"/>
    </row>
    <row r="3" spans="1:6" s="5" customFormat="1" ht="12" customHeight="1" x14ac:dyDescent="0.25">
      <c r="A3" s="7"/>
      <c r="B3" s="26"/>
      <c r="C3" s="26"/>
      <c r="D3" s="26"/>
      <c r="E3" s="26"/>
      <c r="F3" s="26"/>
    </row>
    <row r="4" spans="1:6" s="5" customFormat="1" ht="13" x14ac:dyDescent="0.25">
      <c r="A4" s="8"/>
      <c r="B4" s="282" t="s">
        <v>163</v>
      </c>
      <c r="C4" s="282"/>
      <c r="D4" s="282"/>
      <c r="E4" s="282"/>
      <c r="F4" s="282"/>
    </row>
    <row r="5" spans="1:6" s="70" customFormat="1" x14ac:dyDescent="0.25">
      <c r="A5" s="77"/>
      <c r="B5" s="255">
        <f>C5-1</f>
        <v>2020</v>
      </c>
      <c r="C5" s="255">
        <f>D5-1</f>
        <v>2021</v>
      </c>
      <c r="D5" s="118">
        <f>E5-1</f>
        <v>2022</v>
      </c>
      <c r="E5" s="118">
        <f>F5-1</f>
        <v>2023</v>
      </c>
      <c r="F5" s="251">
        <v>2024</v>
      </c>
    </row>
    <row r="6" spans="1:6" s="207" customFormat="1" ht="15" customHeight="1" x14ac:dyDescent="0.3">
      <c r="A6" s="208" t="s">
        <v>104</v>
      </c>
      <c r="B6" s="209">
        <v>352.82</v>
      </c>
      <c r="C6" s="209">
        <v>264.2971887550201</v>
      </c>
      <c r="D6" s="209">
        <v>308.18181818181819</v>
      </c>
      <c r="E6" s="209">
        <v>392.59839777081157</v>
      </c>
      <c r="F6" s="209">
        <v>344.29936305732485</v>
      </c>
    </row>
    <row r="7" spans="1:6" s="207" customFormat="1" ht="15" customHeight="1" x14ac:dyDescent="0.3">
      <c r="A7" s="210" t="s">
        <v>108</v>
      </c>
      <c r="B7" s="211">
        <v>281.80770117592806</v>
      </c>
      <c r="C7" s="211">
        <v>238.30699774266367</v>
      </c>
      <c r="D7" s="211">
        <v>319.86636971046772</v>
      </c>
      <c r="E7" s="211">
        <v>273.81050041017227</v>
      </c>
      <c r="F7" s="211">
        <v>270.26209677419359</v>
      </c>
    </row>
    <row r="8" spans="1:6" s="207" customFormat="1" ht="15" customHeight="1" x14ac:dyDescent="0.3">
      <c r="A8" s="208" t="s">
        <v>105</v>
      </c>
      <c r="B8" s="209">
        <v>646.19883040935667</v>
      </c>
      <c r="C8" s="209">
        <v>495.47120983394433</v>
      </c>
      <c r="D8" s="209">
        <v>496.10360360360363</v>
      </c>
      <c r="E8" s="209">
        <v>559.80198019801981</v>
      </c>
      <c r="F8" s="209">
        <v>471.2658227848101</v>
      </c>
    </row>
    <row r="9" spans="1:6" s="207" customFormat="1" ht="15" customHeight="1" x14ac:dyDescent="0.3">
      <c r="A9" s="210" t="s">
        <v>106</v>
      </c>
      <c r="B9" s="211">
        <v>560.45284067231569</v>
      </c>
      <c r="C9" s="211">
        <v>536.45805592543275</v>
      </c>
      <c r="D9" s="211">
        <v>547.05725699067909</v>
      </c>
      <c r="E9" s="211">
        <v>553.28621908127207</v>
      </c>
      <c r="F9" s="211">
        <v>536.0959651035987</v>
      </c>
    </row>
    <row r="10" spans="1:6" s="207" customFormat="1" ht="15" customHeight="1" x14ac:dyDescent="0.3">
      <c r="A10" s="208" t="s">
        <v>107</v>
      </c>
      <c r="B10" s="209">
        <v>199.5566502463054</v>
      </c>
      <c r="C10" s="209">
        <v>268.9810078726149</v>
      </c>
      <c r="D10" s="209">
        <v>208.64542801556419</v>
      </c>
      <c r="E10" s="209">
        <v>210.98994258410082</v>
      </c>
      <c r="F10" s="209">
        <v>220.60496939142956</v>
      </c>
    </row>
    <row r="11" spans="1:6" s="207" customFormat="1" ht="15" customHeight="1" x14ac:dyDescent="0.3">
      <c r="A11" s="210" t="s">
        <v>221</v>
      </c>
      <c r="B11" s="211">
        <f>Tabell4!B11/Tabell12!D11</f>
        <v>359.83586626139817</v>
      </c>
      <c r="C11" s="211">
        <f>Tabell4!C11/Tabell12!J11</f>
        <v>347.28959077520841</v>
      </c>
      <c r="D11" s="211">
        <f>Tabell4!D11/Tabell12!P11</f>
        <v>303.46719105775202</v>
      </c>
      <c r="E11" s="211">
        <f>Tabell4!E11/Tabell12!V11</f>
        <v>256.71491547780204</v>
      </c>
      <c r="F11" s="211">
        <f>Tabell4!F11/Tabell12!AB11</f>
        <v>248.38566552901023</v>
      </c>
    </row>
    <row r="12" spans="1:6" s="207" customFormat="1" ht="15" customHeight="1" x14ac:dyDescent="0.3">
      <c r="A12" s="208" t="s">
        <v>172</v>
      </c>
      <c r="B12" s="209">
        <v>405.36283185840711</v>
      </c>
      <c r="C12" s="209">
        <v>330.49420849420852</v>
      </c>
      <c r="D12" s="209">
        <v>384.73649099399603</v>
      </c>
      <c r="E12" s="209">
        <v>280.59057730590581</v>
      </c>
      <c r="F12" s="209">
        <v>283.7949052906597</v>
      </c>
    </row>
    <row r="13" spans="1:6" s="207" customFormat="1" ht="15" customHeight="1" x14ac:dyDescent="0.3">
      <c r="A13" s="210" t="s">
        <v>109</v>
      </c>
      <c r="B13" s="211">
        <v>327.95890410958901</v>
      </c>
      <c r="C13" s="211">
        <v>280.73671497584542</v>
      </c>
      <c r="D13" s="211">
        <v>268.82716049382714</v>
      </c>
      <c r="E13" s="211">
        <v>343.0323005932762</v>
      </c>
      <c r="F13" s="211">
        <v>303.19277108433732</v>
      </c>
    </row>
    <row r="14" spans="1:6" s="207" customFormat="1" ht="15" customHeight="1" x14ac:dyDescent="0.3">
      <c r="A14" s="212" t="s">
        <v>4</v>
      </c>
      <c r="B14" s="213">
        <f>Tabell4!B14/Tabell12!D14</f>
        <v>347.66978892830707</v>
      </c>
      <c r="C14" s="213">
        <f>Tabell4!C14/Tabell12!J14</f>
        <v>331.06971819715119</v>
      </c>
      <c r="D14" s="213">
        <f>Tabell4!D14/Tabell12!P14</f>
        <v>318.96891737444821</v>
      </c>
      <c r="E14" s="213">
        <f>Tabell4!E14/Tabell12!V14</f>
        <v>302.09957652273721</v>
      </c>
      <c r="F14" s="213">
        <f>Tabell4!F14/Tabell12!AB14</f>
        <v>292.1458943588774</v>
      </c>
    </row>
    <row r="15" spans="1:6" s="96" customFormat="1" ht="12" customHeight="1" x14ac:dyDescent="0.25">
      <c r="A15" s="154"/>
      <c r="B15" s="182"/>
      <c r="C15" s="182"/>
      <c r="D15" s="182"/>
      <c r="E15" s="182"/>
      <c r="F15" s="182"/>
    </row>
    <row r="16" spans="1:6" s="5" customFormat="1" ht="36.75" customHeight="1" x14ac:dyDescent="0.25">
      <c r="A16" s="279" t="s">
        <v>169</v>
      </c>
      <c r="B16" s="279"/>
      <c r="C16" s="279"/>
      <c r="D16" s="279"/>
      <c r="E16" s="279"/>
      <c r="F16" s="279"/>
    </row>
    <row r="17" spans="1:1" ht="12" customHeight="1" x14ac:dyDescent="0.25">
      <c r="A17" s="8" t="s">
        <v>86</v>
      </c>
    </row>
  </sheetData>
  <mergeCells count="2">
    <mergeCell ref="B4:F4"/>
    <mergeCell ref="A16:F16"/>
  </mergeCells>
  <conditionalFormatting sqref="A16">
    <cfRule type="cellIs" dxfId="148" priority="4" operator="equal">
      <formula>0</formula>
    </cfRule>
  </conditionalFormatting>
  <conditionalFormatting sqref="A12:F12">
    <cfRule type="cellIs" dxfId="147" priority="15" operator="equal">
      <formula>0</formula>
    </cfRule>
  </conditionalFormatting>
  <conditionalFormatting sqref="A1:AL6 A8:AL8 A10:AL10">
    <cfRule type="cellIs" dxfId="146" priority="19" operator="equal">
      <formula>0</formula>
    </cfRule>
  </conditionalFormatting>
  <conditionalFormatting sqref="A7:AL7 A9:AL9">
    <cfRule type="cellIs" dxfId="145" priority="18" operator="equal">
      <formula>0</formula>
    </cfRule>
  </conditionalFormatting>
  <conditionalFormatting sqref="A11:AL11">
    <cfRule type="cellIs" dxfId="144" priority="1" operator="equal">
      <formula>0</formula>
    </cfRule>
  </conditionalFormatting>
  <conditionalFormatting sqref="A14:AL15">
    <cfRule type="cellIs" dxfId="143" priority="17" operator="equal">
      <formula>0</formula>
    </cfRule>
  </conditionalFormatting>
  <conditionalFormatting sqref="G12:AL13 A13:F13">
    <cfRule type="cellIs" dxfId="142" priority="2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/>
    <pageSetUpPr fitToPage="1"/>
  </sheetPr>
  <dimension ref="A1:G13"/>
  <sheetViews>
    <sheetView showGridLines="0" zoomScale="115" zoomScaleNormal="115" workbookViewId="0">
      <selection activeCell="D24" sqref="D24"/>
    </sheetView>
  </sheetViews>
  <sheetFormatPr baseColWidth="10" defaultColWidth="7.54296875" defaultRowHeight="11" x14ac:dyDescent="0.25"/>
  <cols>
    <col min="1" max="1" width="23" style="122" customWidth="1"/>
    <col min="2" max="2" width="14.90625" style="122" customWidth="1"/>
    <col min="3" max="3" width="10.453125" style="122" customWidth="1"/>
    <col min="4" max="4" width="15.6328125" style="122" customWidth="1"/>
    <col min="5" max="5" width="13.36328125" style="122" customWidth="1"/>
    <col min="6" max="6" width="16.54296875" style="122" customWidth="1"/>
    <col min="7" max="7" width="12" style="122" customWidth="1"/>
    <col min="8" max="16384" width="7.54296875" style="122"/>
  </cols>
  <sheetData>
    <row r="1" spans="1:7" s="120" customFormat="1" ht="15" customHeight="1" x14ac:dyDescent="0.3">
      <c r="A1" s="214" t="str">
        <f>Innhold!A15</f>
        <v>Tabell 10 Disponering av grunnfinansieringen 2024. Mill kr</v>
      </c>
      <c r="B1" s="119"/>
      <c r="C1" s="119"/>
      <c r="D1" s="119"/>
      <c r="E1" s="119"/>
      <c r="F1" s="119"/>
    </row>
    <row r="2" spans="1:7" s="120" customFormat="1" ht="12" customHeight="1" x14ac:dyDescent="0.25">
      <c r="A2" s="119"/>
      <c r="B2" s="119"/>
      <c r="C2" s="119"/>
      <c r="D2" s="119"/>
      <c r="E2" s="119"/>
      <c r="F2" s="119"/>
    </row>
    <row r="3" spans="1:7" s="120" customFormat="1" ht="12" customHeight="1" x14ac:dyDescent="0.25">
      <c r="A3" s="121"/>
      <c r="B3" s="123" t="s">
        <v>122</v>
      </c>
      <c r="C3" s="123" t="s">
        <v>123</v>
      </c>
      <c r="D3" s="123" t="s">
        <v>135</v>
      </c>
      <c r="E3" s="123" t="s">
        <v>137</v>
      </c>
      <c r="F3" s="123" t="s">
        <v>138</v>
      </c>
      <c r="G3" s="123" t="s">
        <v>8</v>
      </c>
    </row>
    <row r="4" spans="1:7" s="120" customFormat="1" x14ac:dyDescent="0.25">
      <c r="A4" s="263"/>
      <c r="B4" s="164" t="s">
        <v>134</v>
      </c>
      <c r="C4" s="164" t="s">
        <v>124</v>
      </c>
      <c r="D4" s="164" t="s">
        <v>136</v>
      </c>
      <c r="E4" s="164"/>
      <c r="F4" s="164" t="s">
        <v>139</v>
      </c>
      <c r="G4" s="164" t="s">
        <v>164</v>
      </c>
    </row>
    <row r="5" spans="1:7" s="120" customFormat="1" ht="15" customHeight="1" x14ac:dyDescent="0.25">
      <c r="A5" s="12" t="s">
        <v>104</v>
      </c>
      <c r="B5" s="124">
        <v>5039</v>
      </c>
      <c r="C5" s="124">
        <v>2216</v>
      </c>
      <c r="D5" s="124">
        <v>1533</v>
      </c>
      <c r="E5" s="124">
        <v>12834</v>
      </c>
      <c r="F5" s="124">
        <v>0</v>
      </c>
      <c r="G5" s="124">
        <v>21622</v>
      </c>
    </row>
    <row r="6" spans="1:7" s="120" customFormat="1" ht="15" customHeight="1" x14ac:dyDescent="0.25">
      <c r="A6" s="13" t="s">
        <v>108</v>
      </c>
      <c r="B6" s="125">
        <v>5464</v>
      </c>
      <c r="C6" s="125">
        <v>345</v>
      </c>
      <c r="D6" s="125">
        <v>3506</v>
      </c>
      <c r="E6" s="125">
        <v>4090</v>
      </c>
      <c r="F6" s="125">
        <v>0</v>
      </c>
      <c r="G6" s="125">
        <v>13405</v>
      </c>
    </row>
    <row r="7" spans="1:7" s="120" customFormat="1" ht="15" customHeight="1" x14ac:dyDescent="0.25">
      <c r="A7" s="12" t="s">
        <v>105</v>
      </c>
      <c r="B7" s="124">
        <v>2109</v>
      </c>
      <c r="C7" s="124">
        <v>862</v>
      </c>
      <c r="D7" s="124">
        <v>1600</v>
      </c>
      <c r="E7" s="124">
        <v>17767</v>
      </c>
      <c r="F7" s="124">
        <v>0</v>
      </c>
      <c r="G7" s="124">
        <v>22338</v>
      </c>
    </row>
    <row r="8" spans="1:7" s="120" customFormat="1" ht="15" customHeight="1" x14ac:dyDescent="0.25">
      <c r="A8" s="13" t="s">
        <v>106</v>
      </c>
      <c r="B8" s="125">
        <v>19068</v>
      </c>
      <c r="C8" s="125">
        <v>7972</v>
      </c>
      <c r="D8" s="125">
        <v>443</v>
      </c>
      <c r="E8" s="125">
        <v>21677</v>
      </c>
      <c r="F8" s="125">
        <v>0</v>
      </c>
      <c r="G8" s="125">
        <v>49160</v>
      </c>
    </row>
    <row r="9" spans="1:7" s="120" customFormat="1" ht="15" customHeight="1" x14ac:dyDescent="0.25">
      <c r="A9" s="12" t="s">
        <v>107</v>
      </c>
      <c r="B9" s="124">
        <v>21914</v>
      </c>
      <c r="C9" s="124">
        <v>9545</v>
      </c>
      <c r="D9" s="124">
        <v>7855</v>
      </c>
      <c r="E9" s="124">
        <v>21659</v>
      </c>
      <c r="F9" s="124">
        <v>289</v>
      </c>
      <c r="G9" s="124">
        <v>61262</v>
      </c>
    </row>
    <row r="10" spans="1:7" s="120" customFormat="1" ht="15" customHeight="1" x14ac:dyDescent="0.25">
      <c r="A10" s="13" t="s">
        <v>221</v>
      </c>
      <c r="B10" s="125">
        <v>37450</v>
      </c>
      <c r="C10" s="125">
        <v>5934</v>
      </c>
      <c r="D10" s="125">
        <v>2016</v>
      </c>
      <c r="E10" s="125">
        <v>26020</v>
      </c>
      <c r="F10" s="125">
        <v>1357</v>
      </c>
      <c r="G10" s="125">
        <v>72777</v>
      </c>
    </row>
    <row r="11" spans="1:7" s="153" customFormat="1" ht="15" customHeight="1" x14ac:dyDescent="0.25">
      <c r="A11" s="154" t="s">
        <v>172</v>
      </c>
      <c r="B11" s="152">
        <v>11280</v>
      </c>
      <c r="C11" s="152">
        <v>4559</v>
      </c>
      <c r="D11" s="152">
        <v>21723</v>
      </c>
      <c r="E11" s="152">
        <v>3694</v>
      </c>
      <c r="F11" s="152">
        <v>2193</v>
      </c>
      <c r="G11" s="152">
        <v>43449</v>
      </c>
    </row>
    <row r="12" spans="1:7" s="153" customFormat="1" ht="15" customHeight="1" x14ac:dyDescent="0.25">
      <c r="A12" s="13" t="s">
        <v>109</v>
      </c>
      <c r="B12" s="125">
        <v>7420</v>
      </c>
      <c r="C12" s="125">
        <v>5016</v>
      </c>
      <c r="D12" s="125">
        <v>6202</v>
      </c>
      <c r="E12" s="125">
        <v>6527</v>
      </c>
      <c r="F12" s="125">
        <v>0</v>
      </c>
      <c r="G12" s="125">
        <v>25165</v>
      </c>
    </row>
    <row r="13" spans="1:7" ht="15" customHeight="1" x14ac:dyDescent="0.25">
      <c r="A13" s="61" t="s">
        <v>4</v>
      </c>
      <c r="B13" s="193">
        <f t="shared" ref="B13:G13" si="0">SUM(B5:B12)</f>
        <v>109744</v>
      </c>
      <c r="C13" s="193">
        <f t="shared" si="0"/>
        <v>36449</v>
      </c>
      <c r="D13" s="193">
        <f t="shared" si="0"/>
        <v>44878</v>
      </c>
      <c r="E13" s="193">
        <f t="shared" si="0"/>
        <v>114268</v>
      </c>
      <c r="F13" s="193">
        <f t="shared" si="0"/>
        <v>3839</v>
      </c>
      <c r="G13" s="193">
        <f t="shared" si="0"/>
        <v>309178</v>
      </c>
    </row>
  </sheetData>
  <conditionalFormatting sqref="A6:H6 A8:H8">
    <cfRule type="cellIs" dxfId="141" priority="4" operator="equal">
      <formula>0</formula>
    </cfRule>
  </conditionalFormatting>
  <conditionalFormatting sqref="A10:H10">
    <cfRule type="cellIs" dxfId="140" priority="1" operator="equal">
      <formula>0</formula>
    </cfRule>
  </conditionalFormatting>
  <conditionalFormatting sqref="A1:N4 A5:H5 A7:H7 A9:H9">
    <cfRule type="cellIs" dxfId="139" priority="38" operator="equal">
      <formula>0</formula>
    </cfRule>
  </conditionalFormatting>
  <conditionalFormatting sqref="I5:J10 H11:N12 A11:G13 A15:G15">
    <cfRule type="cellIs" dxfId="138" priority="15" operator="equal">
      <formula>0</formula>
    </cfRule>
  </conditionalFormatting>
  <conditionalFormatting sqref="K5:N5 K7:N7 K9:N9">
    <cfRule type="cellIs" dxfId="137" priority="53" operator="equal">
      <formula>0</formula>
    </cfRule>
  </conditionalFormatting>
  <conditionalFormatting sqref="K6:N6 K8:N8 I13">
    <cfRule type="cellIs" dxfId="136" priority="52" operator="equal">
      <formula>0</formula>
    </cfRule>
  </conditionalFormatting>
  <conditionalFormatting sqref="K10:N10">
    <cfRule type="cellIs" dxfId="135" priority="2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F14"/>
  <sheetViews>
    <sheetView showGridLines="0" zoomScale="115" zoomScaleNormal="115" workbookViewId="0">
      <selection activeCell="F13" sqref="F13"/>
    </sheetView>
  </sheetViews>
  <sheetFormatPr baseColWidth="10" defaultColWidth="11.453125" defaultRowHeight="14.5" x14ac:dyDescent="0.35"/>
  <cols>
    <col min="1" max="1" width="28.08984375" style="130" customWidth="1"/>
    <col min="2" max="6" width="7.6328125" style="130" customWidth="1"/>
    <col min="7" max="16384" width="11.453125" style="130"/>
  </cols>
  <sheetData>
    <row r="1" spans="1:6" x14ac:dyDescent="0.35">
      <c r="A1" s="128" t="s">
        <v>212</v>
      </c>
    </row>
    <row r="2" spans="1:6" x14ac:dyDescent="0.35">
      <c r="A2" s="129"/>
    </row>
    <row r="3" spans="1:6" x14ac:dyDescent="0.35">
      <c r="A3" s="131" t="s">
        <v>121</v>
      </c>
      <c r="B3" s="135">
        <f>C3-1</f>
        <v>2020</v>
      </c>
      <c r="C3" s="135">
        <f>D3-1</f>
        <v>2021</v>
      </c>
      <c r="D3" s="135">
        <f>E3-1</f>
        <v>2022</v>
      </c>
      <c r="E3" s="135">
        <f>F3-1</f>
        <v>2023</v>
      </c>
      <c r="F3" s="135">
        <v>2024</v>
      </c>
    </row>
    <row r="4" spans="1:6" x14ac:dyDescent="0.35">
      <c r="A4" s="146" t="s">
        <v>104</v>
      </c>
      <c r="B4" s="241">
        <v>1</v>
      </c>
      <c r="C4" s="241">
        <v>0</v>
      </c>
      <c r="D4" s="241">
        <v>1</v>
      </c>
      <c r="E4" s="242">
        <v>0</v>
      </c>
      <c r="F4" s="241">
        <v>0</v>
      </c>
    </row>
    <row r="5" spans="1:6" x14ac:dyDescent="0.35">
      <c r="A5" s="133" t="s">
        <v>108</v>
      </c>
      <c r="B5" s="243">
        <v>0</v>
      </c>
      <c r="C5" s="243">
        <v>1</v>
      </c>
      <c r="D5" s="243">
        <v>1</v>
      </c>
      <c r="E5" s="243">
        <v>3</v>
      </c>
      <c r="F5" s="243">
        <v>0</v>
      </c>
    </row>
    <row r="6" spans="1:6" x14ac:dyDescent="0.35">
      <c r="A6" s="146" t="s">
        <v>105</v>
      </c>
      <c r="B6" s="241">
        <v>1</v>
      </c>
      <c r="C6" s="242">
        <v>1</v>
      </c>
      <c r="D6" s="242">
        <v>0</v>
      </c>
      <c r="E6" s="241">
        <v>0</v>
      </c>
      <c r="F6" s="242">
        <v>1</v>
      </c>
    </row>
    <row r="7" spans="1:6" x14ac:dyDescent="0.35">
      <c r="A7" s="133" t="s">
        <v>106</v>
      </c>
      <c r="B7" s="244">
        <v>1</v>
      </c>
      <c r="C7" s="244">
        <v>0</v>
      </c>
      <c r="D7" s="244">
        <v>1</v>
      </c>
      <c r="E7" s="244">
        <v>3</v>
      </c>
      <c r="F7" s="244">
        <v>0</v>
      </c>
    </row>
    <row r="8" spans="1:6" x14ac:dyDescent="0.35">
      <c r="A8" s="146" t="s">
        <v>107</v>
      </c>
      <c r="B8" s="245">
        <v>0</v>
      </c>
      <c r="C8" s="245">
        <v>1</v>
      </c>
      <c r="D8" s="242">
        <v>3</v>
      </c>
      <c r="E8" s="242">
        <v>2</v>
      </c>
      <c r="F8" s="241">
        <v>4</v>
      </c>
    </row>
    <row r="9" spans="1:6" x14ac:dyDescent="0.35">
      <c r="A9" s="133" t="s">
        <v>221</v>
      </c>
      <c r="B9" s="244">
        <v>0</v>
      </c>
      <c r="C9" s="244">
        <v>2</v>
      </c>
      <c r="D9" s="244">
        <v>10</v>
      </c>
      <c r="E9" s="244">
        <v>3</v>
      </c>
      <c r="F9" s="244">
        <v>0</v>
      </c>
    </row>
    <row r="10" spans="1:6" x14ac:dyDescent="0.35">
      <c r="A10" s="146" t="s">
        <v>172</v>
      </c>
      <c r="B10" s="245">
        <v>2</v>
      </c>
      <c r="C10" s="245">
        <v>1</v>
      </c>
      <c r="D10" s="245">
        <v>0</v>
      </c>
      <c r="E10" s="245">
        <v>2</v>
      </c>
      <c r="F10" s="245">
        <v>1</v>
      </c>
    </row>
    <row r="11" spans="1:6" x14ac:dyDescent="0.35">
      <c r="A11" s="133" t="s">
        <v>109</v>
      </c>
      <c r="B11" s="244">
        <v>2</v>
      </c>
      <c r="C11" s="244">
        <v>2</v>
      </c>
      <c r="D11" s="244">
        <v>2</v>
      </c>
      <c r="E11" s="244">
        <v>3</v>
      </c>
      <c r="F11" s="244">
        <v>3</v>
      </c>
    </row>
    <row r="12" spans="1:6" x14ac:dyDescent="0.35">
      <c r="A12" s="134" t="s">
        <v>4</v>
      </c>
      <c r="B12" s="246">
        <f>SUM(B4:B11)</f>
        <v>7</v>
      </c>
      <c r="C12" s="246">
        <f>SUM(C4:C11)</f>
        <v>8</v>
      </c>
      <c r="D12" s="246">
        <f>SUM(D4:D11)</f>
        <v>18</v>
      </c>
      <c r="E12" s="246">
        <f>SUM(E4:E11)</f>
        <v>16</v>
      </c>
      <c r="F12" s="246">
        <f>SUM(F4:F11)</f>
        <v>9</v>
      </c>
    </row>
    <row r="14" spans="1:6" x14ac:dyDescent="0.35">
      <c r="A14" s="162"/>
    </row>
  </sheetData>
  <conditionalFormatting sqref="A4:A11">
    <cfRule type="cellIs" dxfId="353" priority="1" operator="equal">
      <formula>0</formula>
    </cfRule>
  </conditionalFormatting>
  <conditionalFormatting sqref="A5 A7 A9">
    <cfRule type="cellIs" dxfId="352" priority="62" operator="equal">
      <formula>0</formula>
    </cfRule>
  </conditionalFormatting>
  <conditionalFormatting sqref="A11">
    <cfRule type="cellIs" dxfId="351" priority="2" operator="equal">
      <formula>0</formula>
    </cfRule>
  </conditionalFormatting>
  <conditionalFormatting sqref="A12:F12 B5:C5 B7:C9 A1:A3">
    <cfRule type="cellIs" dxfId="350" priority="153" operator="equal">
      <formula>0</formula>
    </cfRule>
  </conditionalFormatting>
  <conditionalFormatting sqref="A12:F12">
    <cfRule type="cellIs" dxfId="349" priority="151" operator="equal">
      <formula>0</formula>
    </cfRule>
  </conditionalFormatting>
  <conditionalFormatting sqref="B6">
    <cfRule type="cellIs" dxfId="348" priority="50" operator="equal">
      <formula>0</formula>
    </cfRule>
    <cfRule type="cellIs" dxfId="347" priority="54" operator="equal">
      <formula>0</formula>
    </cfRule>
  </conditionalFormatting>
  <conditionalFormatting sqref="B10:C10">
    <cfRule type="cellIs" dxfId="346" priority="33" operator="equal">
      <formula>0</formula>
    </cfRule>
  </conditionalFormatting>
  <conditionalFormatting sqref="B11:C11">
    <cfRule type="cellIs" dxfId="345" priority="24" operator="equal">
      <formula>0</formula>
    </cfRule>
  </conditionalFormatting>
  <conditionalFormatting sqref="B11:E11">
    <cfRule type="cellIs" dxfId="344" priority="23" operator="equal">
      <formula>0</formula>
    </cfRule>
  </conditionalFormatting>
  <conditionalFormatting sqref="B3:F3">
    <cfRule type="cellIs" dxfId="343" priority="70" operator="equal">
      <formula>0</formula>
    </cfRule>
  </conditionalFormatting>
  <conditionalFormatting sqref="B5:F5 B7:F7 B9:F9 B4:D4 E6 B8:C8">
    <cfRule type="cellIs" dxfId="342" priority="80" operator="equal">
      <formula>0</formula>
    </cfRule>
  </conditionalFormatting>
  <conditionalFormatting sqref="B10:F10">
    <cfRule type="cellIs" dxfId="341" priority="29" operator="equal">
      <formula>0</formula>
    </cfRule>
  </conditionalFormatting>
  <conditionalFormatting sqref="B11:F11">
    <cfRule type="cellIs" dxfId="340" priority="9" operator="equal">
      <formula>0</formula>
    </cfRule>
  </conditionalFormatting>
  <conditionalFormatting sqref="C6:D6">
    <cfRule type="cellIs" dxfId="339" priority="26" operator="equal">
      <formula>0</formula>
    </cfRule>
  </conditionalFormatting>
  <conditionalFormatting sqref="D8:E8">
    <cfRule type="cellIs" dxfId="338" priority="57" operator="equal">
      <formula>0</formula>
    </cfRule>
  </conditionalFormatting>
  <conditionalFormatting sqref="D9:E10 E6">
    <cfRule type="cellIs" dxfId="337" priority="96" operator="equal">
      <formula>0</formula>
    </cfRule>
  </conditionalFormatting>
  <conditionalFormatting sqref="D5:F5 D7:F7 D9:F10">
    <cfRule type="cellIs" dxfId="336" priority="88" operator="equal">
      <formula>0</formula>
    </cfRule>
  </conditionalFormatting>
  <conditionalFormatting sqref="D5:F5 D7:F7 F9">
    <cfRule type="cellIs" dxfId="335" priority="89" operator="equal">
      <formula>0</formula>
    </cfRule>
  </conditionalFormatting>
  <conditionalFormatting sqref="D11:F11">
    <cfRule type="cellIs" dxfId="334" priority="15" operator="equal">
      <formula>0</formula>
    </cfRule>
  </conditionalFormatting>
  <conditionalFormatting sqref="E4">
    <cfRule type="cellIs" dxfId="333" priority="28" operator="equal">
      <formula>0</formula>
    </cfRule>
  </conditionalFormatting>
  <conditionalFormatting sqref="E6 B9:E9 D10:E10 B5:E5 B7:E7">
    <cfRule type="cellIs" dxfId="332" priority="121" operator="equal">
      <formula>0</formula>
    </cfRule>
  </conditionalFormatting>
  <conditionalFormatting sqref="F4:F5">
    <cfRule type="cellIs" dxfId="331" priority="43" operator="equal">
      <formula>0</formula>
    </cfRule>
  </conditionalFormatting>
  <conditionalFormatting sqref="F5 F7 F9">
    <cfRule type="cellIs" dxfId="330" priority="79" operator="equal">
      <formula>0</formula>
    </cfRule>
  </conditionalFormatting>
  <conditionalFormatting sqref="F5 F7 F9:F10">
    <cfRule type="cellIs" dxfId="329" priority="78" operator="equal">
      <formula>0</formula>
    </cfRule>
  </conditionalFormatting>
  <conditionalFormatting sqref="F5">
    <cfRule type="cellIs" dxfId="328" priority="77" operator="equal">
      <formula>0</formula>
    </cfRule>
  </conditionalFormatting>
  <conditionalFormatting sqref="F6:F7">
    <cfRule type="cellIs" dxfId="327" priority="25" operator="equal">
      <formula>0</formula>
    </cfRule>
  </conditionalFormatting>
  <conditionalFormatting sqref="F7:F11">
    <cfRule type="cellIs" dxfId="326" priority="16" operator="equal">
      <formula>0</formula>
    </cfRule>
  </conditionalFormatting>
  <conditionalFormatting sqref="F9:F10 F5 F7">
    <cfRule type="cellIs" dxfId="325" priority="87" operator="equal">
      <formula>0</formula>
    </cfRule>
  </conditionalFormatting>
  <conditionalFormatting sqref="F9:F10">
    <cfRule type="cellIs" dxfId="324" priority="84" operator="equal">
      <formula>0</formula>
    </cfRule>
  </conditionalFormatting>
  <conditionalFormatting sqref="F9:F11">
    <cfRule type="cellIs" dxfId="323" priority="17" operator="equal">
      <formula>0</formula>
    </cfRule>
  </conditionalFormatting>
  <conditionalFormatting sqref="F11">
    <cfRule type="cellIs" dxfId="322" priority="3" operator="equal">
      <formula>0</formula>
    </cfRule>
    <cfRule type="cellIs" dxfId="321" priority="6" operator="equal">
      <formula>0</formula>
    </cfRule>
    <cfRule type="cellIs" dxfId="320" priority="7" operator="equal">
      <formula>0</formula>
    </cfRule>
    <cfRule type="cellIs" dxfId="319" priority="8" operator="equal">
      <formula>0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9">
    <tabColor theme="6"/>
    <pageSetUpPr fitToPage="1"/>
  </sheetPr>
  <dimension ref="A1:H14"/>
  <sheetViews>
    <sheetView showGridLines="0" zoomScale="115" zoomScaleNormal="115" workbookViewId="0">
      <selection activeCell="C19" sqref="C19"/>
    </sheetView>
  </sheetViews>
  <sheetFormatPr baseColWidth="10" defaultColWidth="11.453125" defaultRowHeight="11" x14ac:dyDescent="0.25"/>
  <cols>
    <col min="1" max="1" width="24.54296875" style="8" customWidth="1"/>
    <col min="2" max="2" width="13.6328125" style="8" customWidth="1"/>
    <col min="3" max="3" width="13.54296875" style="8" customWidth="1"/>
    <col min="4" max="4" width="12.90625" style="8" customWidth="1"/>
    <col min="5" max="5" width="1.6328125" style="8" customWidth="1"/>
    <col min="6" max="6" width="15.90625" style="8" customWidth="1"/>
    <col min="7" max="7" width="12.54296875" style="8" customWidth="1"/>
    <col min="8" max="8" width="15.453125" style="8" customWidth="1"/>
    <col min="9" max="16384" width="11.453125" style="8"/>
  </cols>
  <sheetData>
    <row r="1" spans="1:8" customFormat="1" ht="15" customHeight="1" x14ac:dyDescent="0.3">
      <c r="A1" s="1" t="str">
        <f>Innhold!A16</f>
        <v>Tabell 11 Eiendeler og egenkapital og gjeld i 2024. Mill. kr</v>
      </c>
      <c r="B1" s="6"/>
      <c r="C1" s="6"/>
      <c r="D1" s="6"/>
      <c r="E1" s="6"/>
      <c r="F1" s="6"/>
      <c r="G1" s="6"/>
      <c r="H1" s="6"/>
    </row>
    <row r="2" spans="1:8" customFormat="1" ht="13" x14ac:dyDescent="0.3">
      <c r="A2" s="6"/>
      <c r="B2" s="6"/>
      <c r="C2" s="6"/>
      <c r="D2" s="6"/>
      <c r="E2" s="6"/>
      <c r="F2" s="6"/>
      <c r="G2" s="6"/>
      <c r="H2" s="6"/>
    </row>
    <row r="3" spans="1:8" customFormat="1" ht="10.5" customHeight="1" x14ac:dyDescent="0.3">
      <c r="A3" s="7"/>
      <c r="B3" s="7"/>
      <c r="C3" s="7"/>
      <c r="D3" s="7"/>
      <c r="E3" s="7"/>
      <c r="F3" s="7"/>
      <c r="G3" s="7"/>
      <c r="H3" s="7"/>
    </row>
    <row r="4" spans="1:8" customFormat="1" ht="13" x14ac:dyDescent="0.3">
      <c r="A4" s="9"/>
      <c r="B4" s="277" t="s">
        <v>39</v>
      </c>
      <c r="C4" s="277"/>
      <c r="D4" s="277"/>
      <c r="E4" s="9"/>
      <c r="F4" s="277" t="s">
        <v>45</v>
      </c>
      <c r="G4" s="277"/>
      <c r="H4" s="277"/>
    </row>
    <row r="5" spans="1:8" customFormat="1" ht="22.5" x14ac:dyDescent="0.3">
      <c r="A5" s="77"/>
      <c r="B5" s="77" t="s">
        <v>40</v>
      </c>
      <c r="C5" s="77" t="s">
        <v>41</v>
      </c>
      <c r="D5" s="77" t="s">
        <v>42</v>
      </c>
      <c r="E5" s="77"/>
      <c r="F5" s="77" t="s">
        <v>43</v>
      </c>
      <c r="G5" s="77" t="s">
        <v>38</v>
      </c>
      <c r="H5" s="77" t="s">
        <v>44</v>
      </c>
    </row>
    <row r="6" spans="1:8" customFormat="1" ht="15" customHeight="1" x14ac:dyDescent="0.3">
      <c r="A6" s="12" t="s">
        <v>104</v>
      </c>
      <c r="B6" s="220">
        <v>3669</v>
      </c>
      <c r="C6" s="220">
        <v>345709</v>
      </c>
      <c r="D6" s="220">
        <v>349378</v>
      </c>
      <c r="E6" s="83"/>
      <c r="F6" s="220">
        <v>281598</v>
      </c>
      <c r="G6" s="220">
        <v>67780</v>
      </c>
      <c r="H6" s="220">
        <v>349378</v>
      </c>
    </row>
    <row r="7" spans="1:8" customFormat="1" ht="15" customHeight="1" x14ac:dyDescent="0.3">
      <c r="A7" s="13" t="s">
        <v>108</v>
      </c>
      <c r="B7" s="221">
        <v>5494</v>
      </c>
      <c r="C7" s="221">
        <v>99129</v>
      </c>
      <c r="D7" s="221">
        <v>104623</v>
      </c>
      <c r="E7" s="84"/>
      <c r="F7" s="221">
        <v>43445</v>
      </c>
      <c r="G7" s="221">
        <v>61178</v>
      </c>
      <c r="H7" s="221">
        <v>104623</v>
      </c>
    </row>
    <row r="8" spans="1:8" customFormat="1" ht="15" customHeight="1" x14ac:dyDescent="0.3">
      <c r="A8" s="12" t="s">
        <v>105</v>
      </c>
      <c r="B8" s="220">
        <v>9119</v>
      </c>
      <c r="C8" s="220">
        <v>92792</v>
      </c>
      <c r="D8" s="220">
        <v>101911</v>
      </c>
      <c r="E8" s="83"/>
      <c r="F8" s="220">
        <v>39975</v>
      </c>
      <c r="G8" s="220">
        <v>61936</v>
      </c>
      <c r="H8" s="220">
        <v>101911</v>
      </c>
    </row>
    <row r="9" spans="1:8" customFormat="1" ht="15" customHeight="1" x14ac:dyDescent="0.3">
      <c r="A9" s="13" t="s">
        <v>106</v>
      </c>
      <c r="B9" s="221">
        <v>120306</v>
      </c>
      <c r="C9" s="221">
        <v>96265</v>
      </c>
      <c r="D9" s="221">
        <v>216571</v>
      </c>
      <c r="E9" s="84"/>
      <c r="F9" s="221">
        <v>118190</v>
      </c>
      <c r="G9" s="221">
        <v>98381</v>
      </c>
      <c r="H9" s="221">
        <v>216571</v>
      </c>
    </row>
    <row r="10" spans="1:8" customFormat="1" ht="15" customHeight="1" x14ac:dyDescent="0.3">
      <c r="A10" s="12" t="s">
        <v>107</v>
      </c>
      <c r="B10" s="220">
        <v>290257</v>
      </c>
      <c r="C10" s="220">
        <v>303912</v>
      </c>
      <c r="D10" s="220">
        <v>594169</v>
      </c>
      <c r="E10" s="83"/>
      <c r="F10" s="220">
        <v>222030</v>
      </c>
      <c r="G10" s="220">
        <v>372139</v>
      </c>
      <c r="H10" s="220">
        <v>594169</v>
      </c>
    </row>
    <row r="11" spans="1:8" customFormat="1" ht="15" customHeight="1" x14ac:dyDescent="0.3">
      <c r="A11" s="13" t="s">
        <v>221</v>
      </c>
      <c r="B11" s="221">
        <v>204790</v>
      </c>
      <c r="C11" s="221">
        <v>481366</v>
      </c>
      <c r="D11" s="221">
        <v>686156</v>
      </c>
      <c r="E11" s="84">
        <v>0</v>
      </c>
      <c r="F11" s="221">
        <v>293236</v>
      </c>
      <c r="G11" s="221">
        <v>392920</v>
      </c>
      <c r="H11" s="221">
        <v>686156</v>
      </c>
    </row>
    <row r="12" spans="1:8" s="154" customFormat="1" ht="15" customHeight="1" x14ac:dyDescent="0.25">
      <c r="A12" s="12" t="s">
        <v>172</v>
      </c>
      <c r="B12" s="222">
        <v>192922</v>
      </c>
      <c r="C12" s="222">
        <v>757582</v>
      </c>
      <c r="D12" s="222">
        <v>950504</v>
      </c>
      <c r="E12" s="163"/>
      <c r="F12" s="222">
        <v>114659</v>
      </c>
      <c r="G12" s="222">
        <v>835845</v>
      </c>
      <c r="H12" s="222">
        <v>950504</v>
      </c>
    </row>
    <row r="13" spans="1:8" s="154" customFormat="1" ht="15" customHeight="1" x14ac:dyDescent="0.25">
      <c r="A13" s="13" t="s">
        <v>109</v>
      </c>
      <c r="B13" s="221">
        <v>44568</v>
      </c>
      <c r="C13" s="221">
        <v>151867</v>
      </c>
      <c r="D13" s="221">
        <v>196435</v>
      </c>
      <c r="E13" s="84"/>
      <c r="F13" s="221">
        <v>124587</v>
      </c>
      <c r="G13" s="221">
        <v>71866</v>
      </c>
      <c r="H13" s="221">
        <v>196453</v>
      </c>
    </row>
    <row r="14" spans="1:8" customFormat="1" ht="15" customHeight="1" x14ac:dyDescent="0.3">
      <c r="A14" s="61" t="s">
        <v>4</v>
      </c>
      <c r="B14" s="223">
        <f t="shared" ref="B14:H14" si="0">SUM(B6:B13)</f>
        <v>871125</v>
      </c>
      <c r="C14" s="223">
        <f t="shared" si="0"/>
        <v>2328622</v>
      </c>
      <c r="D14" s="223">
        <f t="shared" si="0"/>
        <v>3199747</v>
      </c>
      <c r="E14" s="223">
        <f t="shared" si="0"/>
        <v>0</v>
      </c>
      <c r="F14" s="223">
        <f t="shared" si="0"/>
        <v>1237720</v>
      </c>
      <c r="G14" s="223">
        <f t="shared" si="0"/>
        <v>1962045</v>
      </c>
      <c r="H14" s="223">
        <f t="shared" si="0"/>
        <v>3199765</v>
      </c>
    </row>
  </sheetData>
  <mergeCells count="2">
    <mergeCell ref="B4:D4"/>
    <mergeCell ref="F4:H4"/>
  </mergeCells>
  <phoneticPr fontId="9" type="noConversion"/>
  <conditionalFormatting sqref="A12">
    <cfRule type="cellIs" dxfId="134" priority="11" operator="equal">
      <formula>0</formula>
    </cfRule>
  </conditionalFormatting>
  <conditionalFormatting sqref="A13">
    <cfRule type="cellIs" dxfId="133" priority="4" operator="equal">
      <formula>0</formula>
    </cfRule>
  </conditionalFormatting>
  <conditionalFormatting sqref="A14">
    <cfRule type="cellIs" dxfId="132" priority="12" operator="equal">
      <formula>0</formula>
    </cfRule>
  </conditionalFormatting>
  <conditionalFormatting sqref="A1:BA6 A8:BA8 A10:BA10">
    <cfRule type="cellIs" dxfId="131" priority="7" operator="equal">
      <formula>0</formula>
    </cfRule>
  </conditionalFormatting>
  <conditionalFormatting sqref="A7:BA7 A9:BA9">
    <cfRule type="cellIs" dxfId="130" priority="6" operator="equal">
      <formula>0</formula>
    </cfRule>
  </conditionalFormatting>
  <conditionalFormatting sqref="A11:BA11">
    <cfRule type="cellIs" dxfId="129" priority="1" operator="equal">
      <formula>0</formula>
    </cfRule>
  </conditionalFormatting>
  <conditionalFormatting sqref="B12:H14">
    <cfRule type="cellIs" dxfId="128" priority="13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theme="6"/>
    <pageSetUpPr fitToPage="1"/>
  </sheetPr>
  <dimension ref="A1:AE14"/>
  <sheetViews>
    <sheetView showGridLines="0" zoomScaleNormal="100" workbookViewId="0">
      <selection activeCell="O28" sqref="O28"/>
    </sheetView>
  </sheetViews>
  <sheetFormatPr baseColWidth="10" defaultColWidth="5.453125" defaultRowHeight="11" x14ac:dyDescent="0.25"/>
  <cols>
    <col min="1" max="1" width="23" style="8" customWidth="1"/>
    <col min="2" max="6" width="8.36328125" style="22" customWidth="1"/>
    <col min="7" max="7" width="2.36328125" style="22" customWidth="1"/>
    <col min="8" max="12" width="8.36328125" style="22" customWidth="1"/>
    <col min="13" max="13" width="1.453125" style="22" customWidth="1"/>
    <col min="14" max="18" width="8.36328125" style="22" customWidth="1"/>
    <col min="19" max="19" width="1.6328125" style="22" customWidth="1"/>
    <col min="20" max="24" width="8.36328125" style="22" customWidth="1"/>
    <col min="25" max="25" width="1.36328125" style="22" customWidth="1"/>
    <col min="26" max="30" width="8.36328125" style="22" customWidth="1"/>
    <col min="31" max="31" width="1.453125" style="8" customWidth="1"/>
    <col min="32" max="16384" width="5.453125" style="8"/>
  </cols>
  <sheetData>
    <row r="1" spans="1:31" s="5" customFormat="1" ht="15" customHeight="1" x14ac:dyDescent="0.3">
      <c r="A1" s="215" t="str">
        <f>Innhold!A17</f>
        <v>Tabell 12 Totale årsverk, årsverk utført av forskere/faglig personale og årsverk utført av forskere/faglig personale i % av totale årsverk. 2020-2024.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1" s="5" customFormat="1" ht="12" customHeight="1" x14ac:dyDescent="0.25">
      <c r="A2" s="8"/>
      <c r="B2" s="40"/>
      <c r="C2" s="40"/>
      <c r="D2" s="40"/>
      <c r="E2" s="40"/>
      <c r="F2" s="40"/>
      <c r="G2" s="42"/>
      <c r="H2" s="40"/>
      <c r="I2" s="40"/>
      <c r="J2" s="40"/>
      <c r="K2" s="40"/>
      <c r="L2" s="40"/>
      <c r="M2" s="41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1:31" ht="12" customHeight="1" x14ac:dyDescent="0.25">
      <c r="A3" s="7"/>
    </row>
    <row r="4" spans="1:31" s="5" customFormat="1" x14ac:dyDescent="0.25">
      <c r="B4" s="282">
        <f>H4-1</f>
        <v>2020</v>
      </c>
      <c r="C4" s="282"/>
      <c r="D4" s="282"/>
      <c r="E4" s="282"/>
      <c r="F4" s="282"/>
      <c r="G4" s="27"/>
      <c r="H4" s="282">
        <f>N4-1</f>
        <v>2021</v>
      </c>
      <c r="I4" s="282"/>
      <c r="J4" s="282"/>
      <c r="K4" s="282"/>
      <c r="L4" s="282"/>
      <c r="M4" s="27"/>
      <c r="N4" s="282">
        <f>T4-1</f>
        <v>2022</v>
      </c>
      <c r="O4" s="282"/>
      <c r="P4" s="282"/>
      <c r="Q4" s="282"/>
      <c r="R4" s="282"/>
      <c r="S4" s="23"/>
      <c r="T4" s="283">
        <f>Z4-1</f>
        <v>2023</v>
      </c>
      <c r="U4" s="282"/>
      <c r="V4" s="282"/>
      <c r="W4" s="282"/>
      <c r="X4" s="282"/>
      <c r="Y4" s="23"/>
      <c r="Z4" s="282">
        <v>2024</v>
      </c>
      <c r="AA4" s="282"/>
      <c r="AB4" s="282"/>
      <c r="AC4" s="282"/>
      <c r="AD4" s="282"/>
    </row>
    <row r="5" spans="1:31" s="70" customFormat="1" ht="33" x14ac:dyDescent="0.25">
      <c r="A5" s="77"/>
      <c r="B5" s="236" t="s">
        <v>52</v>
      </c>
      <c r="C5" s="236" t="s">
        <v>35</v>
      </c>
      <c r="D5" s="236" t="s">
        <v>53</v>
      </c>
      <c r="E5" s="236" t="s">
        <v>35</v>
      </c>
      <c r="F5" s="237" t="s">
        <v>54</v>
      </c>
      <c r="G5" s="237"/>
      <c r="H5" s="235" t="s">
        <v>52</v>
      </c>
      <c r="I5" s="236" t="s">
        <v>35</v>
      </c>
      <c r="J5" s="236" t="s">
        <v>53</v>
      </c>
      <c r="K5" s="236" t="s">
        <v>35</v>
      </c>
      <c r="L5" s="237" t="s">
        <v>54</v>
      </c>
      <c r="M5" s="127"/>
      <c r="N5" s="236" t="s">
        <v>52</v>
      </c>
      <c r="O5" s="236" t="s">
        <v>35</v>
      </c>
      <c r="P5" s="236" t="s">
        <v>53</v>
      </c>
      <c r="Q5" s="236" t="s">
        <v>35</v>
      </c>
      <c r="R5" s="237" t="s">
        <v>54</v>
      </c>
      <c r="S5" s="127"/>
      <c r="T5" s="236" t="s">
        <v>52</v>
      </c>
      <c r="U5" s="236" t="s">
        <v>35</v>
      </c>
      <c r="V5" s="236" t="s">
        <v>53</v>
      </c>
      <c r="W5" s="236" t="s">
        <v>35</v>
      </c>
      <c r="X5" s="237" t="s">
        <v>54</v>
      </c>
      <c r="Y5" s="127"/>
      <c r="Z5" s="236" t="s">
        <v>52</v>
      </c>
      <c r="AA5" s="236" t="s">
        <v>35</v>
      </c>
      <c r="AB5" s="236" t="s">
        <v>53</v>
      </c>
      <c r="AC5" s="236" t="s">
        <v>35</v>
      </c>
      <c r="AD5" s="237" t="s">
        <v>54</v>
      </c>
    </row>
    <row r="6" spans="1:31" s="5" customFormat="1" ht="15" customHeight="1" x14ac:dyDescent="0.25">
      <c r="A6" s="12" t="s">
        <v>104</v>
      </c>
      <c r="B6" s="224">
        <v>70.900000000000006</v>
      </c>
      <c r="C6" s="48">
        <v>41.599999999999994</v>
      </c>
      <c r="D6" s="48">
        <v>50</v>
      </c>
      <c r="E6" s="48">
        <v>28.9</v>
      </c>
      <c r="F6" s="227">
        <v>70.521861777150903</v>
      </c>
      <c r="G6" s="48"/>
      <c r="H6" s="48">
        <v>72.150000000000006</v>
      </c>
      <c r="I6" s="48">
        <v>38.42</v>
      </c>
      <c r="J6" s="48">
        <v>49.8</v>
      </c>
      <c r="K6" s="48">
        <v>28.99</v>
      </c>
      <c r="L6" s="227">
        <v>69.022869022869017</v>
      </c>
      <c r="M6" s="48"/>
      <c r="N6" s="48">
        <v>80.3</v>
      </c>
      <c r="O6" s="48">
        <v>45.900000000000006</v>
      </c>
      <c r="P6" s="48">
        <v>57.2</v>
      </c>
      <c r="Q6" s="48">
        <v>33.6</v>
      </c>
      <c r="R6" s="227">
        <v>71.232876712328775</v>
      </c>
      <c r="S6" s="48"/>
      <c r="T6" s="48">
        <v>81.09</v>
      </c>
      <c r="U6" s="48">
        <v>45.779999999999994</v>
      </c>
      <c r="V6" s="48">
        <v>57.42</v>
      </c>
      <c r="W6" s="48">
        <v>32.159999999999997</v>
      </c>
      <c r="X6" s="227">
        <v>70.810210876803552</v>
      </c>
      <c r="Y6" s="48"/>
      <c r="Z6" s="48">
        <v>88.2</v>
      </c>
      <c r="AA6" s="48">
        <v>52.2</v>
      </c>
      <c r="AB6" s="48">
        <v>62.8</v>
      </c>
      <c r="AC6" s="48">
        <v>36.4</v>
      </c>
      <c r="AD6" s="48">
        <v>71.201814058956913</v>
      </c>
    </row>
    <row r="7" spans="1:31" s="5" customFormat="1" ht="15" customHeight="1" x14ac:dyDescent="0.25">
      <c r="A7" s="13" t="s">
        <v>108</v>
      </c>
      <c r="B7" s="225">
        <v>53.349999999999994</v>
      </c>
      <c r="C7" s="52">
        <v>14.94</v>
      </c>
      <c r="D7" s="52">
        <v>43.37</v>
      </c>
      <c r="E7" s="52">
        <v>7.26</v>
      </c>
      <c r="F7" s="228">
        <v>81.293345829428304</v>
      </c>
      <c r="G7" s="52"/>
      <c r="H7" s="52">
        <v>57.099999999999994</v>
      </c>
      <c r="I7" s="52">
        <v>15.600000000000001</v>
      </c>
      <c r="J7" s="52">
        <v>44.3</v>
      </c>
      <c r="K7" s="52">
        <v>7.3</v>
      </c>
      <c r="L7" s="228">
        <v>77.583187390542903</v>
      </c>
      <c r="M7" s="52"/>
      <c r="N7" s="52">
        <v>54.9</v>
      </c>
      <c r="O7" s="52">
        <v>17</v>
      </c>
      <c r="P7" s="52">
        <v>44.9</v>
      </c>
      <c r="Q7" s="52">
        <v>9</v>
      </c>
      <c r="R7" s="228">
        <v>81.785063752276869</v>
      </c>
      <c r="S7" s="52"/>
      <c r="T7" s="52">
        <v>58.76</v>
      </c>
      <c r="U7" s="52">
        <v>18.96</v>
      </c>
      <c r="V7" s="52">
        <v>48.76</v>
      </c>
      <c r="W7" s="52">
        <v>10.96</v>
      </c>
      <c r="X7" s="228">
        <v>82.981620149761739</v>
      </c>
      <c r="Y7" s="52"/>
      <c r="Z7" s="52">
        <v>60.399999999999991</v>
      </c>
      <c r="AA7" s="52">
        <v>20.6</v>
      </c>
      <c r="AB7" s="52">
        <v>49.599999999999994</v>
      </c>
      <c r="AC7" s="52">
        <v>11.8</v>
      </c>
      <c r="AD7" s="52">
        <v>82.119205298013242</v>
      </c>
    </row>
    <row r="8" spans="1:31" s="5" customFormat="1" ht="15" customHeight="1" x14ac:dyDescent="0.25">
      <c r="A8" s="12" t="s">
        <v>105</v>
      </c>
      <c r="B8" s="224">
        <v>115.17000000000002</v>
      </c>
      <c r="C8" s="48">
        <v>65.33</v>
      </c>
      <c r="D8" s="48">
        <v>44.46</v>
      </c>
      <c r="E8" s="48">
        <v>21.84</v>
      </c>
      <c r="F8" s="227">
        <v>38.60380307371711</v>
      </c>
      <c r="G8" s="48"/>
      <c r="H8" s="48">
        <v>112.12</v>
      </c>
      <c r="I8" s="48">
        <v>64.86</v>
      </c>
      <c r="J8" s="48">
        <v>46.370000000000005</v>
      </c>
      <c r="K8" s="48">
        <v>22.87</v>
      </c>
      <c r="L8" s="227">
        <v>41.357474134855515</v>
      </c>
      <c r="M8" s="48"/>
      <c r="N8" s="48">
        <v>119.99999999999999</v>
      </c>
      <c r="O8" s="48">
        <v>72.699999999999989</v>
      </c>
      <c r="P8" s="48">
        <v>44.4</v>
      </c>
      <c r="Q8" s="48">
        <v>22.4</v>
      </c>
      <c r="R8" s="227">
        <v>37.000000000000007</v>
      </c>
      <c r="S8" s="48"/>
      <c r="T8" s="48">
        <v>120.05</v>
      </c>
      <c r="U8" s="48">
        <v>73.22</v>
      </c>
      <c r="V8" s="48">
        <v>45.45</v>
      </c>
      <c r="W8" s="48">
        <v>23.02</v>
      </c>
      <c r="X8" s="227">
        <v>37.859225322782173</v>
      </c>
      <c r="Y8" s="48"/>
      <c r="Z8" s="48">
        <v>109.8</v>
      </c>
      <c r="AA8" s="48">
        <v>65.599999999999994</v>
      </c>
      <c r="AB8" s="48">
        <v>47.400000000000006</v>
      </c>
      <c r="AC8" s="48">
        <v>24.8</v>
      </c>
      <c r="AD8" s="48">
        <v>43.169398907103826</v>
      </c>
    </row>
    <row r="9" spans="1:31" s="5" customFormat="1" ht="15" customHeight="1" x14ac:dyDescent="0.25">
      <c r="A9" s="13" t="s">
        <v>106</v>
      </c>
      <c r="B9" s="225">
        <v>147.28999999999996</v>
      </c>
      <c r="C9" s="52">
        <v>74.62</v>
      </c>
      <c r="D9" s="52">
        <v>71.989999999999995</v>
      </c>
      <c r="E9" s="52">
        <v>32.479999999999997</v>
      </c>
      <c r="F9" s="228">
        <v>48.876366352094514</v>
      </c>
      <c r="G9" s="52"/>
      <c r="H9" s="52">
        <v>155.1</v>
      </c>
      <c r="I9" s="52">
        <v>82.5</v>
      </c>
      <c r="J9" s="52">
        <v>75.099999999999994</v>
      </c>
      <c r="K9" s="52">
        <v>37.299999999999997</v>
      </c>
      <c r="L9" s="228">
        <v>48.420373952288841</v>
      </c>
      <c r="M9" s="52"/>
      <c r="N9" s="52">
        <v>155.4</v>
      </c>
      <c r="O9" s="52">
        <v>84.5</v>
      </c>
      <c r="P9" s="52">
        <v>75.099999999999994</v>
      </c>
      <c r="Q9" s="52">
        <v>37.200000000000003</v>
      </c>
      <c r="R9" s="228">
        <v>48.326898326898323</v>
      </c>
      <c r="S9" s="52"/>
      <c r="T9" s="52">
        <v>166.7</v>
      </c>
      <c r="U9" s="52">
        <v>85</v>
      </c>
      <c r="V9" s="52">
        <v>84.9</v>
      </c>
      <c r="W9" s="52">
        <v>39</v>
      </c>
      <c r="X9" s="228">
        <v>50.929814037192564</v>
      </c>
      <c r="Y9" s="52"/>
      <c r="Z9" s="52">
        <v>180</v>
      </c>
      <c r="AA9" s="52">
        <v>86.3</v>
      </c>
      <c r="AB9" s="52">
        <v>91.7</v>
      </c>
      <c r="AC9" s="52">
        <v>40</v>
      </c>
      <c r="AD9" s="52">
        <v>50.94444444444445</v>
      </c>
    </row>
    <row r="10" spans="1:31" s="5" customFormat="1" ht="15" customHeight="1" x14ac:dyDescent="0.25">
      <c r="A10" s="12" t="s">
        <v>107</v>
      </c>
      <c r="B10" s="224">
        <v>292.5</v>
      </c>
      <c r="C10" s="48">
        <v>112</v>
      </c>
      <c r="D10" s="48">
        <v>223.3</v>
      </c>
      <c r="E10" s="48">
        <v>80.3</v>
      </c>
      <c r="F10" s="227">
        <v>76.341880341880341</v>
      </c>
      <c r="G10" s="48"/>
      <c r="H10" s="48">
        <v>297.55999999999995</v>
      </c>
      <c r="I10" s="48">
        <v>119.16999999999999</v>
      </c>
      <c r="J10" s="48">
        <v>224.82999999999998</v>
      </c>
      <c r="K10" s="48">
        <v>83.91</v>
      </c>
      <c r="L10" s="227">
        <v>75.557870681543221</v>
      </c>
      <c r="M10" s="48"/>
      <c r="N10" s="48">
        <v>312.91999999999996</v>
      </c>
      <c r="O10" s="48">
        <v>131.09</v>
      </c>
      <c r="P10" s="48">
        <v>246.72</v>
      </c>
      <c r="Q10" s="48">
        <v>95.34</v>
      </c>
      <c r="R10" s="227">
        <v>78.844433081937879</v>
      </c>
      <c r="S10" s="48"/>
      <c r="T10" s="48">
        <v>327.32</v>
      </c>
      <c r="U10" s="48">
        <v>138.84</v>
      </c>
      <c r="V10" s="48">
        <v>259.51</v>
      </c>
      <c r="W10" s="48">
        <v>104.38</v>
      </c>
      <c r="X10" s="227">
        <v>79.28327019430526</v>
      </c>
      <c r="Y10" s="48"/>
      <c r="Z10" s="48">
        <v>349.4</v>
      </c>
      <c r="AA10" s="48">
        <v>154.30000000000001</v>
      </c>
      <c r="AB10" s="48">
        <v>277.70000000000005</v>
      </c>
      <c r="AC10" s="48">
        <v>114.9</v>
      </c>
      <c r="AD10" s="48">
        <v>79.479107040641111</v>
      </c>
    </row>
    <row r="11" spans="1:31" s="5" customFormat="1" ht="15" customHeight="1" x14ac:dyDescent="0.25">
      <c r="A11" s="13" t="s">
        <v>221</v>
      </c>
      <c r="B11" s="225">
        <v>269.26</v>
      </c>
      <c r="C11" s="52">
        <v>145.27000000000001</v>
      </c>
      <c r="D11" s="52">
        <v>164.5</v>
      </c>
      <c r="E11" s="52">
        <v>73.62</v>
      </c>
      <c r="F11" s="228">
        <v>61.09336700586794</v>
      </c>
      <c r="G11" s="52">
        <v>0</v>
      </c>
      <c r="H11" s="52">
        <v>289.75</v>
      </c>
      <c r="I11" s="52">
        <v>158.67000000000002</v>
      </c>
      <c r="J11" s="52">
        <v>159.57</v>
      </c>
      <c r="K11" s="52">
        <v>73.59</v>
      </c>
      <c r="L11" s="228">
        <v>55.07161345987921</v>
      </c>
      <c r="M11" s="52">
        <v>0</v>
      </c>
      <c r="N11" s="52">
        <v>299.44000000000005</v>
      </c>
      <c r="O11" s="52">
        <v>168.7</v>
      </c>
      <c r="P11" s="52">
        <v>193.24</v>
      </c>
      <c r="Q11" s="52">
        <v>98.3</v>
      </c>
      <c r="R11" s="228">
        <v>64.533796419983958</v>
      </c>
      <c r="S11" s="52">
        <v>0</v>
      </c>
      <c r="T11" s="52">
        <v>425.03999999999996</v>
      </c>
      <c r="U11" s="52">
        <v>243.37</v>
      </c>
      <c r="V11" s="52">
        <v>288.09000000000003</v>
      </c>
      <c r="W11" s="52">
        <v>156.18</v>
      </c>
      <c r="X11" s="228">
        <v>67.779503105590081</v>
      </c>
      <c r="Y11" s="52">
        <v>0</v>
      </c>
      <c r="Z11" s="52">
        <v>431.40000000000003</v>
      </c>
      <c r="AA11" s="52">
        <v>251.1</v>
      </c>
      <c r="AB11" s="52">
        <v>293</v>
      </c>
      <c r="AC11" s="52">
        <v>160.30000000000001</v>
      </c>
      <c r="AD11" s="52">
        <v>67.918405192396847</v>
      </c>
      <c r="AE11" s="5">
        <v>0</v>
      </c>
    </row>
    <row r="12" spans="1:31" s="5" customFormat="1" ht="15" customHeight="1" x14ac:dyDescent="0.25">
      <c r="A12" s="12" t="s">
        <v>172</v>
      </c>
      <c r="B12" s="224">
        <v>153</v>
      </c>
      <c r="C12" s="48">
        <v>68</v>
      </c>
      <c r="D12" s="48">
        <v>113</v>
      </c>
      <c r="E12" s="48">
        <v>43.9</v>
      </c>
      <c r="F12" s="227">
        <v>73.856209150326805</v>
      </c>
      <c r="G12" s="48"/>
      <c r="H12" s="48">
        <v>182.89999999999998</v>
      </c>
      <c r="I12" s="48">
        <v>80</v>
      </c>
      <c r="J12" s="48">
        <v>129.5</v>
      </c>
      <c r="K12" s="48">
        <v>48.4</v>
      </c>
      <c r="L12" s="227">
        <v>70.803717878622209</v>
      </c>
      <c r="M12" s="48"/>
      <c r="N12" s="48">
        <v>209</v>
      </c>
      <c r="O12" s="48">
        <v>99</v>
      </c>
      <c r="P12" s="48">
        <v>149.89999999999998</v>
      </c>
      <c r="Q12" s="48">
        <v>62.3</v>
      </c>
      <c r="R12" s="227">
        <v>71.722488038277504</v>
      </c>
      <c r="S12" s="48"/>
      <c r="T12" s="48">
        <v>217.4</v>
      </c>
      <c r="U12" s="48">
        <v>101.9</v>
      </c>
      <c r="V12" s="48">
        <v>150.69999999999999</v>
      </c>
      <c r="W12" s="48">
        <v>62.4</v>
      </c>
      <c r="X12" s="227">
        <v>69.319227230910755</v>
      </c>
      <c r="Y12" s="48"/>
      <c r="Z12" s="48">
        <v>221.3</v>
      </c>
      <c r="AA12" s="48">
        <v>103</v>
      </c>
      <c r="AB12" s="48">
        <v>153.1</v>
      </c>
      <c r="AC12" s="48">
        <v>65</v>
      </c>
      <c r="AD12" s="48">
        <v>69.182105738816077</v>
      </c>
    </row>
    <row r="13" spans="1:31" s="5" customFormat="1" ht="15" customHeight="1" x14ac:dyDescent="0.25">
      <c r="A13" s="13" t="s">
        <v>109</v>
      </c>
      <c r="B13" s="225">
        <v>93</v>
      </c>
      <c r="C13" s="52">
        <v>52.2</v>
      </c>
      <c r="D13" s="52">
        <v>73</v>
      </c>
      <c r="E13" s="52">
        <v>41.2</v>
      </c>
      <c r="F13" s="228">
        <v>78.494623655913969</v>
      </c>
      <c r="G13" s="52"/>
      <c r="H13" s="52">
        <v>94.899999999999991</v>
      </c>
      <c r="I13" s="52">
        <v>46.5</v>
      </c>
      <c r="J13" s="52">
        <v>82.8</v>
      </c>
      <c r="K13" s="52">
        <v>39.299999999999997</v>
      </c>
      <c r="L13" s="228">
        <v>87.249736564805062</v>
      </c>
      <c r="M13" s="52"/>
      <c r="N13" s="52">
        <v>91.800000000000011</v>
      </c>
      <c r="O13" s="52">
        <v>46.8</v>
      </c>
      <c r="P13" s="52">
        <v>81</v>
      </c>
      <c r="Q13" s="52">
        <v>39.9</v>
      </c>
      <c r="R13" s="228">
        <v>88.235294117647044</v>
      </c>
      <c r="S13" s="52"/>
      <c r="T13" s="52">
        <v>90.87</v>
      </c>
      <c r="U13" s="52">
        <v>47.589999999999996</v>
      </c>
      <c r="V13" s="52">
        <v>75.849999999999994</v>
      </c>
      <c r="W13" s="52">
        <v>38.15</v>
      </c>
      <c r="X13" s="228">
        <v>83.470892483768012</v>
      </c>
      <c r="Y13" s="52"/>
      <c r="Z13" s="52">
        <v>93</v>
      </c>
      <c r="AA13" s="52">
        <v>48.3</v>
      </c>
      <c r="AB13" s="52">
        <v>83</v>
      </c>
      <c r="AC13" s="52">
        <v>42.3</v>
      </c>
      <c r="AD13" s="52">
        <v>89.247311827956992</v>
      </c>
    </row>
    <row r="14" spans="1:31" s="5" customFormat="1" ht="15" customHeight="1" x14ac:dyDescent="0.25">
      <c r="A14" s="61" t="s">
        <v>4</v>
      </c>
      <c r="B14" s="226">
        <f>SUM(B6:B13)</f>
        <v>1194.47</v>
      </c>
      <c r="C14" s="67">
        <f>SUM(C6:C13)</f>
        <v>573.96</v>
      </c>
      <c r="D14" s="67">
        <f>SUM(D6:D13)</f>
        <v>783.62</v>
      </c>
      <c r="E14" s="67">
        <f>SUM(E6:E13)</f>
        <v>329.49999999999994</v>
      </c>
      <c r="F14" s="229">
        <f t="shared" ref="F14" si="0">D14/B14*100</f>
        <v>65.603991728549062</v>
      </c>
      <c r="G14" s="67">
        <f>SUM(G6:G11)</f>
        <v>0</v>
      </c>
      <c r="H14" s="67">
        <f>SUM(H6:H13)</f>
        <v>1261.58</v>
      </c>
      <c r="I14" s="67">
        <f>SUM(I6:I13)</f>
        <v>605.72</v>
      </c>
      <c r="J14" s="67">
        <f>SUM(J6:J13)</f>
        <v>812.27</v>
      </c>
      <c r="K14" s="67">
        <f>SUM(K6:K13)</f>
        <v>341.66</v>
      </c>
      <c r="L14" s="229">
        <f t="shared" ref="L14" si="1">J14/H14*100</f>
        <v>64.385136099177217</v>
      </c>
      <c r="M14" s="67">
        <f>SUM(M6:M11)</f>
        <v>0</v>
      </c>
      <c r="N14" s="67">
        <f>SUM(N6:N13)</f>
        <v>1323.76</v>
      </c>
      <c r="O14" s="67">
        <f>SUM(O6:O13)</f>
        <v>665.68999999999994</v>
      </c>
      <c r="P14" s="67">
        <f>SUM(P6:P13)</f>
        <v>892.45999999999992</v>
      </c>
      <c r="Q14" s="67">
        <f>SUM(Q6:Q13)</f>
        <v>398.04</v>
      </c>
      <c r="R14" s="229">
        <f t="shared" ref="R14" si="2">P14/N14*100</f>
        <v>67.418565298845706</v>
      </c>
      <c r="S14" s="67">
        <f>SUM(S6:S11)</f>
        <v>0</v>
      </c>
      <c r="T14" s="67">
        <f>SUM(T6:T13)</f>
        <v>1487.23</v>
      </c>
      <c r="U14" s="67">
        <f>SUM(U6:U13)</f>
        <v>754.66</v>
      </c>
      <c r="V14" s="67">
        <f>SUM(V6:V13)</f>
        <v>1010.68</v>
      </c>
      <c r="W14" s="67">
        <f>SUM(W6:W13)</f>
        <v>466.24999999999994</v>
      </c>
      <c r="X14" s="229">
        <f>V14/T14*100</f>
        <v>67.957209039624004</v>
      </c>
      <c r="Y14" s="67">
        <f>SUM(Y6:Y11)</f>
        <v>0</v>
      </c>
      <c r="Z14" s="67">
        <f>SUM(Z6:Z13)</f>
        <v>1533.5</v>
      </c>
      <c r="AA14" s="67">
        <f>SUM(AA6:AA13)</f>
        <v>781.4</v>
      </c>
      <c r="AB14" s="67">
        <f>SUM(AB6:AB13)</f>
        <v>1058.3000000000002</v>
      </c>
      <c r="AC14" s="67">
        <f>SUM(AC6:AC13)</f>
        <v>495.50000000000006</v>
      </c>
      <c r="AD14" s="67">
        <f>AB14/Z14*100</f>
        <v>69.012063906097183</v>
      </c>
    </row>
  </sheetData>
  <mergeCells count="5">
    <mergeCell ref="Z4:AD4"/>
    <mergeCell ref="B4:F4"/>
    <mergeCell ref="N4:R4"/>
    <mergeCell ref="H4:L4"/>
    <mergeCell ref="T4:X4"/>
  </mergeCells>
  <phoneticPr fontId="9" type="noConversion"/>
  <conditionalFormatting sqref="A12:AD12">
    <cfRule type="cellIs" dxfId="127" priority="13" operator="equal">
      <formula>0</formula>
    </cfRule>
  </conditionalFormatting>
  <conditionalFormatting sqref="A13:AD13">
    <cfRule type="cellIs" dxfId="126" priority="7" operator="equal">
      <formula>0</formula>
    </cfRule>
  </conditionalFormatting>
  <conditionalFormatting sqref="A1:BA6 A8:BA8 A10:BA10">
    <cfRule type="cellIs" dxfId="125" priority="17" operator="equal">
      <formula>0</formula>
    </cfRule>
  </conditionalFormatting>
  <conditionalFormatting sqref="A7:BA7 A9:BA9">
    <cfRule type="cellIs" dxfId="124" priority="16" operator="equal">
      <formula>0</formula>
    </cfRule>
  </conditionalFormatting>
  <conditionalFormatting sqref="A11:BA11">
    <cfRule type="cellIs" dxfId="123" priority="1" operator="equal">
      <formula>0</formula>
    </cfRule>
  </conditionalFormatting>
  <conditionalFormatting sqref="A14:BA14">
    <cfRule type="cellIs" dxfId="122" priority="3" operator="equal">
      <formula>0</formula>
    </cfRule>
  </conditionalFormatting>
  <conditionalFormatting sqref="AE12:BA13">
    <cfRule type="cellIs" dxfId="121" priority="34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5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theme="6"/>
    <pageSetUpPr fitToPage="1"/>
  </sheetPr>
  <dimension ref="A1:Z14"/>
  <sheetViews>
    <sheetView showGridLines="0" zoomScale="115" zoomScaleNormal="115" workbookViewId="0">
      <selection activeCell="W22" sqref="W22"/>
    </sheetView>
  </sheetViews>
  <sheetFormatPr baseColWidth="10" defaultColWidth="11.453125" defaultRowHeight="11" x14ac:dyDescent="0.25"/>
  <cols>
    <col min="1" max="1" width="21.453125" style="8" customWidth="1"/>
    <col min="2" max="2" width="6.54296875" style="8" customWidth="1"/>
    <col min="3" max="4" width="5.453125" style="8" customWidth="1"/>
    <col min="5" max="5" width="1.6328125" style="8" customWidth="1"/>
    <col min="6" max="8" width="5.453125" style="8" customWidth="1"/>
    <col min="9" max="9" width="1.6328125" style="8" customWidth="1"/>
    <col min="10" max="12" width="5.453125" style="8" customWidth="1"/>
    <col min="13" max="13" width="1.6328125" style="8" customWidth="1"/>
    <col min="14" max="16" width="5.453125" style="8" customWidth="1"/>
    <col min="17" max="17" width="1.6328125" style="8" customWidth="1"/>
    <col min="18" max="19" width="5.453125" style="8" customWidth="1"/>
    <col min="20" max="20" width="6.453125" style="8" customWidth="1"/>
    <col min="21" max="21" width="5.54296875" style="8" customWidth="1"/>
    <col min="22" max="26" width="7.90625" style="8" bestFit="1" customWidth="1"/>
    <col min="27" max="33" width="5.453125" style="8" customWidth="1"/>
    <col min="34" max="16384" width="11.453125" style="8"/>
  </cols>
  <sheetData>
    <row r="1" spans="1:26" s="5" customFormat="1" ht="15" customHeight="1" x14ac:dyDescent="0.3">
      <c r="A1" s="1" t="str">
        <f>Innhold!A18</f>
        <v>Tabell 13 Antall ansatte i hovedstilling med doktorgrad. 2020-2024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5" customFormat="1" ht="12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5" customFormat="1" ht="12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5" customFormat="1" x14ac:dyDescent="0.25">
      <c r="A4" s="8"/>
      <c r="B4" s="277">
        <f>F4-1</f>
        <v>2020</v>
      </c>
      <c r="C4" s="277"/>
      <c r="D4" s="277"/>
      <c r="E4" s="9"/>
      <c r="F4" s="277">
        <f>J4-1</f>
        <v>2021</v>
      </c>
      <c r="G4" s="277"/>
      <c r="H4" s="277"/>
      <c r="I4" s="9"/>
      <c r="J4" s="277">
        <f>N4-1</f>
        <v>2022</v>
      </c>
      <c r="K4" s="277"/>
      <c r="L4" s="277"/>
      <c r="M4" s="9"/>
      <c r="N4" s="277">
        <f>R4-1</f>
        <v>2023</v>
      </c>
      <c r="O4" s="277"/>
      <c r="P4" s="277"/>
      <c r="Q4" s="9"/>
      <c r="R4" s="277">
        <v>2024</v>
      </c>
      <c r="S4" s="277"/>
      <c r="T4" s="280"/>
      <c r="U4" s="8"/>
      <c r="V4" s="277" t="s">
        <v>98</v>
      </c>
      <c r="W4" s="277"/>
      <c r="X4" s="277"/>
      <c r="Y4" s="277"/>
      <c r="Z4" s="277"/>
    </row>
    <row r="5" spans="1:26" s="70" customFormat="1" x14ac:dyDescent="0.25">
      <c r="A5" s="77"/>
      <c r="B5" s="118" t="s">
        <v>64</v>
      </c>
      <c r="C5" s="118" t="s">
        <v>63</v>
      </c>
      <c r="D5" s="118" t="s">
        <v>8</v>
      </c>
      <c r="E5" s="118"/>
      <c r="F5" s="251" t="s">
        <v>64</v>
      </c>
      <c r="G5" s="251" t="s">
        <v>63</v>
      </c>
      <c r="H5" s="118" t="s">
        <v>8</v>
      </c>
      <c r="I5" s="118"/>
      <c r="J5" s="118" t="s">
        <v>64</v>
      </c>
      <c r="K5" s="118" t="s">
        <v>63</v>
      </c>
      <c r="L5" s="118" t="s">
        <v>8</v>
      </c>
      <c r="M5" s="118"/>
      <c r="N5" s="118" t="s">
        <v>64</v>
      </c>
      <c r="O5" s="118" t="s">
        <v>63</v>
      </c>
      <c r="P5" s="118" t="s">
        <v>8</v>
      </c>
      <c r="Q5" s="118"/>
      <c r="R5" s="118" t="s">
        <v>64</v>
      </c>
      <c r="S5" s="118" t="s">
        <v>63</v>
      </c>
      <c r="T5" s="251" t="s">
        <v>8</v>
      </c>
      <c r="U5" s="118"/>
      <c r="V5" s="118">
        <f>W5-1</f>
        <v>2020</v>
      </c>
      <c r="W5" s="118">
        <f>X5-1</f>
        <v>2021</v>
      </c>
      <c r="X5" s="118">
        <f>Y5-1</f>
        <v>2022</v>
      </c>
      <c r="Y5" s="118">
        <f>Z5-1</f>
        <v>2023</v>
      </c>
      <c r="Z5" s="118">
        <v>2024</v>
      </c>
    </row>
    <row r="6" spans="1:26" s="5" customFormat="1" ht="15" customHeight="1" x14ac:dyDescent="0.25">
      <c r="A6" s="12" t="s">
        <v>104</v>
      </c>
      <c r="B6" s="45">
        <v>28</v>
      </c>
      <c r="C6" s="45">
        <v>20</v>
      </c>
      <c r="D6" s="45">
        <v>48</v>
      </c>
      <c r="E6" s="45"/>
      <c r="F6" s="45">
        <v>27</v>
      </c>
      <c r="G6" s="45">
        <v>25</v>
      </c>
      <c r="H6" s="45">
        <v>52</v>
      </c>
      <c r="I6" s="45"/>
      <c r="J6" s="45">
        <v>33</v>
      </c>
      <c r="K6" s="45">
        <v>29</v>
      </c>
      <c r="L6" s="45">
        <v>62</v>
      </c>
      <c r="M6" s="45"/>
      <c r="N6" s="45">
        <v>32</v>
      </c>
      <c r="O6" s="45">
        <v>26</v>
      </c>
      <c r="P6" s="45">
        <v>58</v>
      </c>
      <c r="Q6" s="45"/>
      <c r="R6" s="45">
        <v>33</v>
      </c>
      <c r="S6" s="45">
        <v>28</v>
      </c>
      <c r="T6" s="45">
        <v>61</v>
      </c>
      <c r="U6" s="12"/>
      <c r="V6" s="102">
        <v>0.96</v>
      </c>
      <c r="W6" s="102">
        <v>1.0441767068273093</v>
      </c>
      <c r="X6" s="102">
        <v>1.083916083916084</v>
      </c>
      <c r="Y6" s="102">
        <v>1.0101010101010102</v>
      </c>
      <c r="Z6" s="102">
        <v>0.9713375796178344</v>
      </c>
    </row>
    <row r="7" spans="1:26" s="5" customFormat="1" ht="15" customHeight="1" x14ac:dyDescent="0.25">
      <c r="A7" s="13" t="s">
        <v>108</v>
      </c>
      <c r="B7" s="49">
        <v>7</v>
      </c>
      <c r="C7" s="49">
        <v>31</v>
      </c>
      <c r="D7" s="49">
        <v>38</v>
      </c>
      <c r="E7" s="49"/>
      <c r="F7" s="49">
        <v>7</v>
      </c>
      <c r="G7" s="49">
        <v>32</v>
      </c>
      <c r="H7" s="49">
        <v>39</v>
      </c>
      <c r="I7" s="49"/>
      <c r="J7" s="49">
        <v>8</v>
      </c>
      <c r="K7" s="49">
        <v>32</v>
      </c>
      <c r="L7" s="49">
        <v>40</v>
      </c>
      <c r="M7" s="49"/>
      <c r="N7" s="49">
        <v>10</v>
      </c>
      <c r="O7" s="49">
        <v>32</v>
      </c>
      <c r="P7" s="49">
        <v>42</v>
      </c>
      <c r="Q7" s="49"/>
      <c r="R7" s="49">
        <v>10</v>
      </c>
      <c r="S7" s="49">
        <v>34</v>
      </c>
      <c r="T7" s="49">
        <v>44</v>
      </c>
      <c r="U7" s="13"/>
      <c r="V7" s="103">
        <v>0.87618169241411115</v>
      </c>
      <c r="W7" s="103">
        <v>0.88036117381489842</v>
      </c>
      <c r="X7" s="103">
        <v>0.89086859688195996</v>
      </c>
      <c r="Y7" s="103">
        <v>0.86136177194421659</v>
      </c>
      <c r="Z7" s="103">
        <v>0.88709677419354849</v>
      </c>
    </row>
    <row r="8" spans="1:26" s="5" customFormat="1" ht="15" customHeight="1" x14ac:dyDescent="0.25">
      <c r="A8" s="12" t="s">
        <v>105</v>
      </c>
      <c r="B8" s="45">
        <v>9</v>
      </c>
      <c r="C8" s="45">
        <v>16</v>
      </c>
      <c r="D8" s="45">
        <v>25</v>
      </c>
      <c r="E8" s="45"/>
      <c r="F8" s="45">
        <v>12</v>
      </c>
      <c r="G8" s="45">
        <v>13</v>
      </c>
      <c r="H8" s="45">
        <v>25</v>
      </c>
      <c r="I8" s="45"/>
      <c r="J8" s="45">
        <v>13</v>
      </c>
      <c r="K8" s="45">
        <v>13</v>
      </c>
      <c r="L8" s="45">
        <v>26</v>
      </c>
      <c r="M8" s="45"/>
      <c r="N8" s="45">
        <v>14</v>
      </c>
      <c r="O8" s="45">
        <v>14</v>
      </c>
      <c r="P8" s="45">
        <v>28</v>
      </c>
      <c r="Q8" s="45"/>
      <c r="R8" s="45">
        <v>12</v>
      </c>
      <c r="S8" s="45">
        <v>14</v>
      </c>
      <c r="T8" s="45">
        <v>26</v>
      </c>
      <c r="U8" s="12"/>
      <c r="V8" s="102">
        <v>0.56230319388214123</v>
      </c>
      <c r="W8" s="102">
        <v>0.53914168643519511</v>
      </c>
      <c r="X8" s="102">
        <v>0.5855855855855856</v>
      </c>
      <c r="Y8" s="102">
        <v>0.616061606160616</v>
      </c>
      <c r="Z8" s="102">
        <v>0.54852320675105481</v>
      </c>
    </row>
    <row r="9" spans="1:26" s="5" customFormat="1" ht="15" customHeight="1" x14ac:dyDescent="0.25">
      <c r="A9" s="13" t="s">
        <v>106</v>
      </c>
      <c r="B9" s="49">
        <v>34</v>
      </c>
      <c r="C9" s="49">
        <v>36</v>
      </c>
      <c r="D9" s="49">
        <v>70</v>
      </c>
      <c r="E9" s="49"/>
      <c r="F9" s="49">
        <v>35</v>
      </c>
      <c r="G9" s="49">
        <v>34</v>
      </c>
      <c r="H9" s="49">
        <v>69</v>
      </c>
      <c r="I9" s="49"/>
      <c r="J9" s="49">
        <v>37</v>
      </c>
      <c r="K9" s="49">
        <v>35</v>
      </c>
      <c r="L9" s="49">
        <v>72</v>
      </c>
      <c r="M9" s="49"/>
      <c r="N9" s="49">
        <v>38</v>
      </c>
      <c r="O9" s="49">
        <v>40</v>
      </c>
      <c r="P9" s="49">
        <v>78</v>
      </c>
      <c r="Q9" s="49"/>
      <c r="R9" s="49">
        <v>41</v>
      </c>
      <c r="S9" s="49">
        <v>40</v>
      </c>
      <c r="T9" s="49">
        <v>81</v>
      </c>
      <c r="U9" s="13"/>
      <c r="V9" s="103">
        <v>0.97235727184331167</v>
      </c>
      <c r="W9" s="103">
        <v>0.91877496671105197</v>
      </c>
      <c r="X9" s="103">
        <v>0.95872170439414117</v>
      </c>
      <c r="Y9" s="103">
        <v>0.91872791519434627</v>
      </c>
      <c r="Z9" s="103">
        <v>0.88331515812431838</v>
      </c>
    </row>
    <row r="10" spans="1:26" s="5" customFormat="1" ht="15" customHeight="1" x14ac:dyDescent="0.25">
      <c r="A10" s="12" t="s">
        <v>107</v>
      </c>
      <c r="B10" s="45">
        <v>60</v>
      </c>
      <c r="C10" s="45">
        <v>92</v>
      </c>
      <c r="D10" s="45">
        <v>152</v>
      </c>
      <c r="E10" s="45"/>
      <c r="F10" s="45">
        <v>59</v>
      </c>
      <c r="G10" s="45">
        <v>93</v>
      </c>
      <c r="H10" s="45">
        <v>152</v>
      </c>
      <c r="I10" s="45"/>
      <c r="J10" s="45">
        <v>70</v>
      </c>
      <c r="K10" s="45">
        <v>96</v>
      </c>
      <c r="L10" s="45">
        <v>166</v>
      </c>
      <c r="M10" s="45"/>
      <c r="N10" s="45">
        <v>76</v>
      </c>
      <c r="O10" s="45">
        <v>102</v>
      </c>
      <c r="P10" s="45">
        <v>178</v>
      </c>
      <c r="Q10" s="45"/>
      <c r="R10" s="45">
        <v>82</v>
      </c>
      <c r="S10" s="45">
        <v>107</v>
      </c>
      <c r="T10" s="45">
        <v>189</v>
      </c>
      <c r="U10" s="12"/>
      <c r="V10" s="102">
        <v>0.68069861173309443</v>
      </c>
      <c r="W10" s="102">
        <v>0.67606636125072284</v>
      </c>
      <c r="X10" s="102">
        <v>0.6728274967574579</v>
      </c>
      <c r="Y10" s="102">
        <v>0.68590805749296757</v>
      </c>
      <c r="Z10" s="102">
        <v>0.6805905653583002</v>
      </c>
    </row>
    <row r="11" spans="1:26" s="5" customFormat="1" ht="15" customHeight="1" x14ac:dyDescent="0.25">
      <c r="A11" s="13" t="s">
        <v>221</v>
      </c>
      <c r="B11" s="49">
        <v>58</v>
      </c>
      <c r="C11" s="49">
        <v>64</v>
      </c>
      <c r="D11" s="49">
        <v>122</v>
      </c>
      <c r="E11" s="49">
        <v>0</v>
      </c>
      <c r="F11" s="49">
        <v>62</v>
      </c>
      <c r="G11" s="49">
        <v>70</v>
      </c>
      <c r="H11" s="49">
        <v>132</v>
      </c>
      <c r="I11" s="49">
        <v>0</v>
      </c>
      <c r="J11" s="49">
        <v>66</v>
      </c>
      <c r="K11" s="49">
        <v>66</v>
      </c>
      <c r="L11" s="49">
        <v>132</v>
      </c>
      <c r="M11" s="49">
        <v>0</v>
      </c>
      <c r="N11" s="49">
        <v>97</v>
      </c>
      <c r="O11" s="49">
        <v>85</v>
      </c>
      <c r="P11" s="49">
        <v>182</v>
      </c>
      <c r="Q11" s="49">
        <v>0</v>
      </c>
      <c r="R11" s="49">
        <v>99</v>
      </c>
      <c r="S11" s="49">
        <v>88</v>
      </c>
      <c r="T11" s="49">
        <v>187</v>
      </c>
      <c r="U11" s="13"/>
      <c r="V11" s="103">
        <f>D11/Tabell12!D11</f>
        <v>0.74164133738601823</v>
      </c>
      <c r="W11" s="103">
        <f>H11/Tabell12!J11</f>
        <v>0.82722316224854298</v>
      </c>
      <c r="X11" s="103">
        <f>L11/Tabell12!P11</f>
        <v>0.68308838749741252</v>
      </c>
      <c r="Y11" s="103">
        <f>P11/Tabell12!V11</f>
        <v>0.63174702349960077</v>
      </c>
      <c r="Z11" s="103">
        <f>T11/Tabell12!AB11</f>
        <v>0.63822525597269619</v>
      </c>
    </row>
    <row r="12" spans="1:26" s="5" customFormat="1" ht="15" customHeight="1" x14ac:dyDescent="0.25">
      <c r="A12" s="12" t="s">
        <v>172</v>
      </c>
      <c r="B12" s="45">
        <v>34</v>
      </c>
      <c r="C12" s="45">
        <v>49</v>
      </c>
      <c r="D12" s="45">
        <v>83</v>
      </c>
      <c r="E12" s="45"/>
      <c r="F12" s="45">
        <v>51</v>
      </c>
      <c r="G12" s="45">
        <v>73</v>
      </c>
      <c r="H12" s="45">
        <v>124</v>
      </c>
      <c r="I12" s="45"/>
      <c r="J12" s="45">
        <v>49</v>
      </c>
      <c r="K12" s="45">
        <v>67</v>
      </c>
      <c r="L12" s="45">
        <v>116</v>
      </c>
      <c r="M12" s="45"/>
      <c r="N12" s="45">
        <v>50</v>
      </c>
      <c r="O12" s="45">
        <v>62</v>
      </c>
      <c r="P12" s="45">
        <v>112</v>
      </c>
      <c r="Q12" s="45"/>
      <c r="R12" s="45">
        <v>53</v>
      </c>
      <c r="S12" s="45">
        <v>63</v>
      </c>
      <c r="T12" s="45">
        <v>116</v>
      </c>
      <c r="U12" s="12"/>
      <c r="V12" s="102">
        <v>0.73451327433628322</v>
      </c>
      <c r="W12" s="102">
        <v>0.9575289575289575</v>
      </c>
      <c r="X12" s="102">
        <v>0.77384923282188134</v>
      </c>
      <c r="Y12" s="102">
        <v>0.74319840743198418</v>
      </c>
      <c r="Z12" s="102">
        <v>0.75767472240365774</v>
      </c>
    </row>
    <row r="13" spans="1:26" s="5" customFormat="1" ht="15" customHeight="1" x14ac:dyDescent="0.25">
      <c r="A13" s="13" t="s">
        <v>109</v>
      </c>
      <c r="B13" s="49">
        <v>14</v>
      </c>
      <c r="C13" s="49">
        <v>27</v>
      </c>
      <c r="D13" s="49">
        <v>41</v>
      </c>
      <c r="E13" s="49"/>
      <c r="F13" s="49">
        <v>20</v>
      </c>
      <c r="G13" s="49">
        <v>28</v>
      </c>
      <c r="H13" s="49">
        <v>48</v>
      </c>
      <c r="I13" s="49"/>
      <c r="J13" s="49">
        <v>20</v>
      </c>
      <c r="K13" s="49">
        <v>31</v>
      </c>
      <c r="L13" s="49">
        <v>51</v>
      </c>
      <c r="M13" s="49"/>
      <c r="N13" s="49">
        <v>22</v>
      </c>
      <c r="O13" s="49">
        <v>30</v>
      </c>
      <c r="P13" s="49">
        <v>52</v>
      </c>
      <c r="Q13" s="49"/>
      <c r="R13" s="49">
        <v>22</v>
      </c>
      <c r="S13" s="49">
        <v>30</v>
      </c>
      <c r="T13" s="49">
        <v>52</v>
      </c>
      <c r="U13" s="13"/>
      <c r="V13" s="103">
        <v>0.56164383561643838</v>
      </c>
      <c r="W13" s="103">
        <v>0.57971014492753625</v>
      </c>
      <c r="X13" s="103">
        <v>0.62962962962962965</v>
      </c>
      <c r="Y13" s="103">
        <v>0.68556361239288077</v>
      </c>
      <c r="Z13" s="103">
        <v>0.62650602409638556</v>
      </c>
    </row>
    <row r="14" spans="1:26" s="5" customFormat="1" ht="15" customHeight="1" x14ac:dyDescent="0.25">
      <c r="A14" s="61" t="s">
        <v>4</v>
      </c>
      <c r="B14" s="67">
        <f t="shared" ref="B14:T14" si="0">SUM(B6:B13)</f>
        <v>244</v>
      </c>
      <c r="C14" s="67">
        <f t="shared" si="0"/>
        <v>335</v>
      </c>
      <c r="D14" s="67">
        <f t="shared" si="0"/>
        <v>579</v>
      </c>
      <c r="E14" s="67">
        <f t="shared" si="0"/>
        <v>0</v>
      </c>
      <c r="F14" s="67">
        <f t="shared" si="0"/>
        <v>273</v>
      </c>
      <c r="G14" s="67">
        <f t="shared" si="0"/>
        <v>368</v>
      </c>
      <c r="H14" s="67">
        <f t="shared" si="0"/>
        <v>641</v>
      </c>
      <c r="I14" s="67">
        <f t="shared" si="0"/>
        <v>0</v>
      </c>
      <c r="J14" s="67">
        <f t="shared" si="0"/>
        <v>296</v>
      </c>
      <c r="K14" s="67">
        <f t="shared" si="0"/>
        <v>369</v>
      </c>
      <c r="L14" s="67">
        <f t="shared" si="0"/>
        <v>665</v>
      </c>
      <c r="M14" s="67">
        <f t="shared" si="0"/>
        <v>0</v>
      </c>
      <c r="N14" s="67">
        <f t="shared" si="0"/>
        <v>339</v>
      </c>
      <c r="O14" s="67">
        <f t="shared" si="0"/>
        <v>391</v>
      </c>
      <c r="P14" s="67">
        <f t="shared" si="0"/>
        <v>730</v>
      </c>
      <c r="Q14" s="67">
        <f t="shared" si="0"/>
        <v>0</v>
      </c>
      <c r="R14" s="67">
        <f t="shared" si="0"/>
        <v>352</v>
      </c>
      <c r="S14" s="67">
        <f t="shared" si="0"/>
        <v>404</v>
      </c>
      <c r="T14" s="67">
        <f t="shared" si="0"/>
        <v>756</v>
      </c>
      <c r="U14" s="65"/>
      <c r="V14" s="216">
        <f>D14/Tabell12!D14</f>
        <v>0.73887853806692017</v>
      </c>
      <c r="W14" s="216">
        <f>H14/Tabell12!J14</f>
        <v>0.78914646607655092</v>
      </c>
      <c r="X14" s="216">
        <f>L14/Tabell12!P14</f>
        <v>0.74513143446204877</v>
      </c>
      <c r="Y14" s="216">
        <f>P14/Tabell12!V14</f>
        <v>0.72228598567301228</v>
      </c>
      <c r="Z14" s="217">
        <f>T14/Tabell12!AB14</f>
        <v>0.71435320797505419</v>
      </c>
    </row>
  </sheetData>
  <mergeCells count="6">
    <mergeCell ref="V4:Z4"/>
    <mergeCell ref="B4:D4"/>
    <mergeCell ref="F4:H4"/>
    <mergeCell ref="J4:L4"/>
    <mergeCell ref="N4:P4"/>
    <mergeCell ref="R4:T4"/>
  </mergeCells>
  <phoneticPr fontId="9" type="noConversion"/>
  <conditionalFormatting sqref="A13:Z13">
    <cfRule type="cellIs" dxfId="120" priority="3" operator="equal">
      <formula>0</formula>
    </cfRule>
  </conditionalFormatting>
  <conditionalFormatting sqref="A7:AA7 AC7:BA7 A9:AA9 AC9:BA9">
    <cfRule type="cellIs" dxfId="119" priority="19" operator="equal">
      <formula>0</formula>
    </cfRule>
  </conditionalFormatting>
  <conditionalFormatting sqref="A11:AA11 AC11:BA11">
    <cfRule type="cellIs" dxfId="118" priority="1" operator="equal">
      <formula>0</formula>
    </cfRule>
  </conditionalFormatting>
  <conditionalFormatting sqref="A12:AA12 AC12:BA13">
    <cfRule type="cellIs" dxfId="117" priority="6" operator="equal">
      <formula>0</formula>
    </cfRule>
  </conditionalFormatting>
  <conditionalFormatting sqref="A14:AA14 AC14:BA14">
    <cfRule type="cellIs" dxfId="116" priority="14" operator="equal">
      <formula>0</formula>
    </cfRule>
  </conditionalFormatting>
  <conditionalFormatting sqref="A1:BA6 AB7:AB14 A8:AA8 AC8:BA8 A10:AA10 AC10:BA10">
    <cfRule type="cellIs" dxfId="115" priority="20" operator="equal">
      <formula>0</formula>
    </cfRule>
  </conditionalFormatting>
  <conditionalFormatting sqref="AA13">
    <cfRule type="cellIs" dxfId="114" priority="2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6"/>
    <pageSetUpPr fitToPage="1"/>
  </sheetPr>
  <dimension ref="A1:P16"/>
  <sheetViews>
    <sheetView showGridLines="0" zoomScale="115" zoomScaleNormal="115" workbookViewId="0">
      <selection activeCell="J20" sqref="J20"/>
    </sheetView>
  </sheetViews>
  <sheetFormatPr baseColWidth="10" defaultColWidth="19.453125" defaultRowHeight="12.75" customHeight="1" x14ac:dyDescent="0.25"/>
  <cols>
    <col min="1" max="1" width="20.54296875" style="8" customWidth="1"/>
    <col min="2" max="2" width="6.36328125" style="8" bestFit="1" customWidth="1"/>
    <col min="3" max="3" width="7.453125" style="8" customWidth="1"/>
    <col min="4" max="4" width="5.54296875" style="8" customWidth="1"/>
    <col min="5" max="5" width="2.36328125" style="8" customWidth="1"/>
    <col min="6" max="6" width="6.36328125" style="8" bestFit="1" customWidth="1"/>
    <col min="7" max="7" width="5.6328125" style="8" customWidth="1"/>
    <col min="8" max="8" width="6.36328125" style="8" customWidth="1"/>
    <col min="9" max="9" width="7.6328125" style="8" customWidth="1"/>
    <col min="10" max="10" width="6.36328125" style="8" bestFit="1" customWidth="1"/>
    <col min="11" max="11" width="7.453125" style="8" customWidth="1"/>
    <col min="12" max="12" width="5.54296875" style="8" customWidth="1"/>
    <col min="13" max="13" width="2.36328125" style="8" customWidth="1"/>
    <col min="14" max="14" width="6.36328125" style="8" bestFit="1" customWidth="1"/>
    <col min="15" max="15" width="5.6328125" style="8" customWidth="1"/>
    <col min="16" max="16" width="6.36328125" style="8" customWidth="1"/>
    <col min="17" max="17" width="3.6328125" style="8" customWidth="1"/>
    <col min="18" max="16384" width="19.453125" style="8"/>
  </cols>
  <sheetData>
    <row r="1" spans="1:16" s="5" customFormat="1" ht="15" customHeight="1" x14ac:dyDescent="0.3">
      <c r="A1" s="1" t="str">
        <f>Innhold!A19</f>
        <v>Tabell 14 Doktorgrader avlagt av personer tilknyttet instituttet 2023-2024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5" customFormat="1" ht="12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5" customFormat="1" ht="12" customHeight="1" x14ac:dyDescent="0.25">
      <c r="A3" s="7"/>
      <c r="B3" s="284">
        <f>J3-1</f>
        <v>2023</v>
      </c>
      <c r="C3" s="284"/>
      <c r="D3" s="284"/>
      <c r="E3" s="284"/>
      <c r="F3" s="284"/>
      <c r="G3" s="284"/>
      <c r="H3" s="284"/>
      <c r="I3" s="17"/>
      <c r="J3" s="284">
        <v>2024</v>
      </c>
      <c r="K3" s="284"/>
      <c r="L3" s="284"/>
      <c r="M3" s="284"/>
      <c r="N3" s="284"/>
      <c r="O3" s="284"/>
      <c r="P3" s="284"/>
    </row>
    <row r="4" spans="1:16" s="5" customFormat="1" ht="33.75" customHeight="1" x14ac:dyDescent="0.25">
      <c r="A4" s="8"/>
      <c r="B4" s="285" t="s">
        <v>95</v>
      </c>
      <c r="C4" s="284"/>
      <c r="D4" s="284"/>
      <c r="E4" s="17"/>
      <c r="F4" s="285" t="s">
        <v>96</v>
      </c>
      <c r="G4" s="284"/>
      <c r="H4" s="284"/>
      <c r="I4" s="9"/>
      <c r="J4" s="285" t="s">
        <v>95</v>
      </c>
      <c r="K4" s="284"/>
      <c r="L4" s="284"/>
      <c r="M4" s="17"/>
      <c r="N4" s="285" t="s">
        <v>96</v>
      </c>
      <c r="O4" s="284"/>
      <c r="P4" s="284"/>
    </row>
    <row r="5" spans="1:16" s="70" customFormat="1" ht="11" x14ac:dyDescent="0.25">
      <c r="A5" s="77"/>
      <c r="B5" s="118" t="s">
        <v>62</v>
      </c>
      <c r="C5" s="118" t="s">
        <v>63</v>
      </c>
      <c r="D5" s="118" t="s">
        <v>8</v>
      </c>
      <c r="E5" s="118"/>
      <c r="F5" s="251" t="s">
        <v>62</v>
      </c>
      <c r="G5" s="251" t="s">
        <v>63</v>
      </c>
      <c r="H5" s="118" t="s">
        <v>8</v>
      </c>
      <c r="I5" s="118"/>
      <c r="J5" s="118" t="s">
        <v>62</v>
      </c>
      <c r="K5" s="118" t="s">
        <v>63</v>
      </c>
      <c r="L5" s="118" t="s">
        <v>8</v>
      </c>
      <c r="M5" s="118"/>
      <c r="N5" s="118" t="s">
        <v>62</v>
      </c>
      <c r="O5" s="118" t="s">
        <v>63</v>
      </c>
      <c r="P5" s="118" t="s">
        <v>8</v>
      </c>
    </row>
    <row r="6" spans="1:16" s="5" customFormat="1" ht="15" customHeight="1" x14ac:dyDescent="0.25">
      <c r="A6" s="12" t="s">
        <v>104</v>
      </c>
      <c r="B6" s="45">
        <v>0</v>
      </c>
      <c r="C6" s="45">
        <v>0</v>
      </c>
      <c r="D6" s="45">
        <v>0</v>
      </c>
      <c r="E6" s="45"/>
      <c r="F6" s="45">
        <v>0</v>
      </c>
      <c r="G6" s="45">
        <v>0</v>
      </c>
      <c r="H6" s="45">
        <v>0</v>
      </c>
      <c r="I6" s="45"/>
      <c r="J6" s="45">
        <v>0</v>
      </c>
      <c r="K6" s="45">
        <v>0</v>
      </c>
      <c r="L6" s="45">
        <v>0</v>
      </c>
      <c r="M6" s="45"/>
      <c r="N6" s="45">
        <v>0</v>
      </c>
      <c r="O6" s="45">
        <v>0</v>
      </c>
      <c r="P6" s="45">
        <v>0</v>
      </c>
    </row>
    <row r="7" spans="1:16" s="5" customFormat="1" ht="15" customHeight="1" x14ac:dyDescent="0.25">
      <c r="A7" s="13" t="s">
        <v>108</v>
      </c>
      <c r="B7" s="49">
        <v>1</v>
      </c>
      <c r="C7" s="49">
        <v>2</v>
      </c>
      <c r="D7" s="49">
        <v>3</v>
      </c>
      <c r="E7" s="49"/>
      <c r="F7" s="49">
        <v>1</v>
      </c>
      <c r="G7" s="49">
        <v>2</v>
      </c>
      <c r="H7" s="49">
        <v>3</v>
      </c>
      <c r="I7" s="49"/>
      <c r="J7" s="49">
        <v>1</v>
      </c>
      <c r="K7" s="49">
        <v>1</v>
      </c>
      <c r="L7" s="49">
        <v>2</v>
      </c>
      <c r="M7" s="49"/>
      <c r="N7" s="49">
        <v>0</v>
      </c>
      <c r="O7" s="49">
        <v>0</v>
      </c>
      <c r="P7" s="49">
        <v>0</v>
      </c>
    </row>
    <row r="8" spans="1:16" s="5" customFormat="1" ht="15" customHeight="1" x14ac:dyDescent="0.25">
      <c r="A8" s="12" t="s">
        <v>105</v>
      </c>
      <c r="B8" s="45">
        <v>0</v>
      </c>
      <c r="C8" s="45">
        <v>0</v>
      </c>
      <c r="D8" s="45">
        <v>0</v>
      </c>
      <c r="E8" s="45"/>
      <c r="F8" s="45">
        <v>0</v>
      </c>
      <c r="G8" s="45">
        <v>0</v>
      </c>
      <c r="H8" s="45">
        <v>0</v>
      </c>
      <c r="I8" s="45"/>
      <c r="J8" s="45">
        <v>1</v>
      </c>
      <c r="K8" s="45">
        <v>1</v>
      </c>
      <c r="L8" s="45">
        <v>2</v>
      </c>
      <c r="M8" s="45"/>
      <c r="N8" s="45">
        <v>1</v>
      </c>
      <c r="O8" s="45">
        <v>0</v>
      </c>
      <c r="P8" s="45">
        <v>1</v>
      </c>
    </row>
    <row r="9" spans="1:16" s="5" customFormat="1" ht="15" customHeight="1" x14ac:dyDescent="0.25">
      <c r="A9" s="13" t="s">
        <v>106</v>
      </c>
      <c r="B9" s="49">
        <v>3</v>
      </c>
      <c r="C9" s="49">
        <v>0</v>
      </c>
      <c r="D9" s="49">
        <v>3</v>
      </c>
      <c r="E9" s="49"/>
      <c r="F9" s="49">
        <v>3</v>
      </c>
      <c r="G9" s="49">
        <v>0</v>
      </c>
      <c r="H9" s="49">
        <v>3</v>
      </c>
      <c r="I9" s="49"/>
      <c r="J9" s="49">
        <v>0</v>
      </c>
      <c r="K9" s="49">
        <v>0</v>
      </c>
      <c r="L9" s="49">
        <v>0</v>
      </c>
      <c r="M9" s="49"/>
      <c r="N9" s="49">
        <v>0</v>
      </c>
      <c r="O9" s="49">
        <v>0</v>
      </c>
      <c r="P9" s="49">
        <v>0</v>
      </c>
    </row>
    <row r="10" spans="1:16" s="5" customFormat="1" ht="15" customHeight="1" x14ac:dyDescent="0.25">
      <c r="A10" s="12" t="s">
        <v>107</v>
      </c>
      <c r="B10" s="45">
        <v>2</v>
      </c>
      <c r="C10" s="45">
        <v>0</v>
      </c>
      <c r="D10" s="45">
        <v>2</v>
      </c>
      <c r="E10" s="45"/>
      <c r="F10" s="45">
        <v>2</v>
      </c>
      <c r="G10" s="45">
        <v>0</v>
      </c>
      <c r="H10" s="45">
        <v>2</v>
      </c>
      <c r="I10" s="45"/>
      <c r="J10" s="45">
        <v>2</v>
      </c>
      <c r="K10" s="45">
        <v>2</v>
      </c>
      <c r="L10" s="45">
        <v>4</v>
      </c>
      <c r="M10" s="45"/>
      <c r="N10" s="45">
        <v>2</v>
      </c>
      <c r="O10" s="45">
        <v>2</v>
      </c>
      <c r="P10" s="45">
        <v>4</v>
      </c>
    </row>
    <row r="11" spans="1:16" s="5" customFormat="1" ht="15" customHeight="1" x14ac:dyDescent="0.25">
      <c r="A11" s="13" t="s">
        <v>221</v>
      </c>
      <c r="B11" s="49">
        <v>1</v>
      </c>
      <c r="C11" s="49">
        <v>2</v>
      </c>
      <c r="D11" s="49">
        <v>3</v>
      </c>
      <c r="E11" s="49"/>
      <c r="F11" s="49">
        <v>1</v>
      </c>
      <c r="G11" s="49">
        <v>2</v>
      </c>
      <c r="H11" s="49">
        <v>3</v>
      </c>
      <c r="I11" s="49"/>
      <c r="J11" s="49">
        <v>0</v>
      </c>
      <c r="K11" s="49">
        <v>0</v>
      </c>
      <c r="L11" s="49">
        <v>0</v>
      </c>
      <c r="M11" s="49"/>
      <c r="N11" s="49">
        <v>0</v>
      </c>
      <c r="O11" s="49">
        <v>0</v>
      </c>
      <c r="P11" s="49">
        <v>0</v>
      </c>
    </row>
    <row r="12" spans="1:16" s="5" customFormat="1" ht="15" customHeight="1" x14ac:dyDescent="0.25">
      <c r="A12" s="12" t="s">
        <v>172</v>
      </c>
      <c r="B12" s="45">
        <v>1</v>
      </c>
      <c r="C12" s="45">
        <v>1</v>
      </c>
      <c r="D12" s="45">
        <v>2</v>
      </c>
      <c r="E12" s="45"/>
      <c r="F12" s="45">
        <v>1</v>
      </c>
      <c r="G12" s="45">
        <v>1</v>
      </c>
      <c r="H12" s="45">
        <v>2</v>
      </c>
      <c r="I12" s="45"/>
      <c r="J12" s="45">
        <v>1</v>
      </c>
      <c r="K12" s="45">
        <v>0</v>
      </c>
      <c r="L12" s="45">
        <v>1</v>
      </c>
      <c r="M12" s="45"/>
      <c r="N12" s="45">
        <v>1</v>
      </c>
      <c r="O12" s="45">
        <v>0</v>
      </c>
      <c r="P12" s="45">
        <v>1</v>
      </c>
    </row>
    <row r="13" spans="1:16" s="5" customFormat="1" ht="15" customHeight="1" x14ac:dyDescent="0.25">
      <c r="A13" s="13" t="s">
        <v>109</v>
      </c>
      <c r="B13" s="49">
        <v>2</v>
      </c>
      <c r="C13" s="49">
        <v>1</v>
      </c>
      <c r="D13" s="49">
        <v>3</v>
      </c>
      <c r="E13" s="49"/>
      <c r="F13" s="49">
        <v>2</v>
      </c>
      <c r="G13" s="49">
        <v>1</v>
      </c>
      <c r="H13" s="49">
        <v>3</v>
      </c>
      <c r="I13" s="49"/>
      <c r="J13" s="49">
        <v>3</v>
      </c>
      <c r="K13" s="49">
        <v>0</v>
      </c>
      <c r="L13" s="49">
        <v>3</v>
      </c>
      <c r="M13" s="49"/>
      <c r="N13" s="49">
        <v>3</v>
      </c>
      <c r="O13" s="49">
        <v>0</v>
      </c>
      <c r="P13" s="49">
        <v>3</v>
      </c>
    </row>
    <row r="14" spans="1:16" s="5" customFormat="1" ht="15" customHeight="1" x14ac:dyDescent="0.25">
      <c r="A14" s="61" t="s">
        <v>4</v>
      </c>
      <c r="B14" s="67">
        <f t="shared" ref="B14:P14" si="0">SUM(B6:B13)</f>
        <v>10</v>
      </c>
      <c r="C14" s="67">
        <f t="shared" si="0"/>
        <v>6</v>
      </c>
      <c r="D14" s="67">
        <f t="shared" si="0"/>
        <v>16</v>
      </c>
      <c r="E14" s="67">
        <f t="shared" si="0"/>
        <v>0</v>
      </c>
      <c r="F14" s="67">
        <f t="shared" si="0"/>
        <v>10</v>
      </c>
      <c r="G14" s="67">
        <f t="shared" si="0"/>
        <v>6</v>
      </c>
      <c r="H14" s="67">
        <f t="shared" si="0"/>
        <v>16</v>
      </c>
      <c r="I14" s="67">
        <f t="shared" si="0"/>
        <v>0</v>
      </c>
      <c r="J14" s="67">
        <f t="shared" si="0"/>
        <v>8</v>
      </c>
      <c r="K14" s="67">
        <f t="shared" si="0"/>
        <v>4</v>
      </c>
      <c r="L14" s="67">
        <f t="shared" si="0"/>
        <v>12</v>
      </c>
      <c r="M14" s="67">
        <f t="shared" si="0"/>
        <v>0</v>
      </c>
      <c r="N14" s="67">
        <f t="shared" si="0"/>
        <v>7</v>
      </c>
      <c r="O14" s="67">
        <f t="shared" si="0"/>
        <v>2</v>
      </c>
      <c r="P14" s="67">
        <f t="shared" si="0"/>
        <v>9</v>
      </c>
    </row>
    <row r="15" spans="1:16" s="96" customFormat="1" ht="12.75" customHeight="1" x14ac:dyDescent="0.25">
      <c r="A15" s="154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</row>
    <row r="16" spans="1:16" s="5" customFormat="1" ht="12.75" customHeight="1" x14ac:dyDescent="0.25">
      <c r="A16" s="36" t="s">
        <v>97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</sheetData>
  <mergeCells count="6">
    <mergeCell ref="B3:H3"/>
    <mergeCell ref="J3:P3"/>
    <mergeCell ref="B4:D4"/>
    <mergeCell ref="F4:H4"/>
    <mergeCell ref="J4:L4"/>
    <mergeCell ref="N4:P4"/>
  </mergeCells>
  <phoneticPr fontId="9" type="noConversion"/>
  <conditionalFormatting sqref="A14">
    <cfRule type="cellIs" dxfId="113" priority="8" operator="equal">
      <formula>0</formula>
    </cfRule>
  </conditionalFormatting>
  <conditionalFormatting sqref="A13:P13">
    <cfRule type="cellIs" dxfId="112" priority="1" operator="equal">
      <formula>0</formula>
    </cfRule>
  </conditionalFormatting>
  <conditionalFormatting sqref="A1:BA6 A8:BA8 A10:BA10">
    <cfRule type="cellIs" dxfId="111" priority="10" operator="equal">
      <formula>0</formula>
    </cfRule>
  </conditionalFormatting>
  <conditionalFormatting sqref="A7:BA7 A9:BA9 A11:BA11">
    <cfRule type="cellIs" dxfId="110" priority="9" operator="equal">
      <formula>0</formula>
    </cfRule>
  </conditionalFormatting>
  <conditionalFormatting sqref="A12:BA12">
    <cfRule type="cellIs" dxfId="109" priority="7" operator="equal">
      <formula>0</formula>
    </cfRule>
  </conditionalFormatting>
  <conditionalFormatting sqref="B14:BA15">
    <cfRule type="cellIs" dxfId="108" priority="34" operator="equal">
      <formula>0</formula>
    </cfRule>
  </conditionalFormatting>
  <conditionalFormatting sqref="Q13:BA13">
    <cfRule type="cellIs" dxfId="107" priority="1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/>
  </sheetPr>
  <dimension ref="A1:P13"/>
  <sheetViews>
    <sheetView showGridLines="0" zoomScaleNormal="100" workbookViewId="0">
      <selection activeCell="N10" sqref="N10"/>
    </sheetView>
  </sheetViews>
  <sheetFormatPr baseColWidth="10" defaultColWidth="11.453125" defaultRowHeight="14.5" x14ac:dyDescent="0.35"/>
  <cols>
    <col min="1" max="1" width="28" style="106" customWidth="1"/>
    <col min="2" max="3" width="7" style="106" customWidth="1"/>
    <col min="4" max="4" width="2.453125" style="106" customWidth="1"/>
    <col min="5" max="5" width="6.6328125" style="106" bestFit="1" customWidth="1"/>
    <col min="6" max="6" width="6.453125" style="106" customWidth="1"/>
    <col min="7" max="7" width="1.6328125" style="106" customWidth="1"/>
    <col min="8" max="8" width="7.453125" style="106" customWidth="1"/>
    <col min="9" max="9" width="8.54296875" style="106" customWidth="1"/>
    <col min="10" max="10" width="1.90625" style="106" customWidth="1"/>
    <col min="11" max="12" width="14" style="106" bestFit="1" customWidth="1"/>
    <col min="13" max="13" width="13.453125" style="106" bestFit="1" customWidth="1"/>
    <col min="14" max="14" width="11.6328125" style="106" customWidth="1"/>
    <col min="15" max="16384" width="11.453125" style="106"/>
  </cols>
  <sheetData>
    <row r="1" spans="1:16" x14ac:dyDescent="0.35">
      <c r="A1" s="1" t="str">
        <f>Innhold!A20</f>
        <v>Tabell 15 Instituttets styre, institutt- og forskningsledelse og kvinneandeler i 2024</v>
      </c>
      <c r="F1" s="219"/>
    </row>
    <row r="2" spans="1:16" x14ac:dyDescent="0.35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6" ht="34.5" customHeight="1" x14ac:dyDescent="0.35">
      <c r="A3" s="107"/>
      <c r="B3" s="286" t="s">
        <v>111</v>
      </c>
      <c r="C3" s="286"/>
      <c r="D3" s="108"/>
      <c r="E3" s="287" t="s">
        <v>153</v>
      </c>
      <c r="F3" s="287"/>
      <c r="G3" s="107"/>
      <c r="H3" s="286" t="s">
        <v>112</v>
      </c>
      <c r="I3" s="286"/>
      <c r="J3" s="108"/>
      <c r="K3" s="109" t="s">
        <v>119</v>
      </c>
      <c r="L3" s="109" t="s">
        <v>120</v>
      </c>
      <c r="M3" s="218" t="s">
        <v>151</v>
      </c>
      <c r="N3" s="218" t="s">
        <v>152</v>
      </c>
    </row>
    <row r="4" spans="1:16" ht="14.25" customHeight="1" x14ac:dyDescent="0.35">
      <c r="A4" s="264"/>
      <c r="B4" s="194" t="s">
        <v>63</v>
      </c>
      <c r="C4" s="194" t="s">
        <v>62</v>
      </c>
      <c r="D4" s="111"/>
      <c r="E4" s="194" t="s">
        <v>63</v>
      </c>
      <c r="F4" s="194" t="s">
        <v>62</v>
      </c>
      <c r="G4" s="110"/>
      <c r="H4" s="194" t="s">
        <v>63</v>
      </c>
      <c r="I4" s="194" t="s">
        <v>62</v>
      </c>
      <c r="J4" s="194"/>
      <c r="K4" s="194" t="s">
        <v>34</v>
      </c>
      <c r="L4" s="194" t="s">
        <v>34</v>
      </c>
      <c r="M4" s="194" t="s">
        <v>34</v>
      </c>
      <c r="N4" s="194" t="s">
        <v>34</v>
      </c>
    </row>
    <row r="5" spans="1:16" ht="15" customHeight="1" x14ac:dyDescent="0.35">
      <c r="A5" s="12" t="s">
        <v>104</v>
      </c>
      <c r="B5" s="114">
        <v>3</v>
      </c>
      <c r="C5" s="114">
        <v>5</v>
      </c>
      <c r="D5" s="114"/>
      <c r="E5" s="114">
        <v>3</v>
      </c>
      <c r="F5" s="114">
        <v>3</v>
      </c>
      <c r="G5" s="114"/>
      <c r="H5" s="114">
        <v>4</v>
      </c>
      <c r="I5" s="114">
        <v>4</v>
      </c>
      <c r="J5" s="114"/>
      <c r="K5" s="115">
        <v>59.183673469387756</v>
      </c>
      <c r="L5" s="115">
        <v>57.961783439490446</v>
      </c>
      <c r="M5" s="115">
        <v>54.098360655737707</v>
      </c>
      <c r="N5" s="115">
        <v>0</v>
      </c>
      <c r="P5" s="273"/>
    </row>
    <row r="6" spans="1:16" ht="15" customHeight="1" x14ac:dyDescent="0.35">
      <c r="A6" s="13" t="s">
        <v>108</v>
      </c>
      <c r="B6" s="112">
        <v>5</v>
      </c>
      <c r="C6" s="112">
        <v>2</v>
      </c>
      <c r="D6" s="112"/>
      <c r="E6" s="112">
        <v>3</v>
      </c>
      <c r="F6" s="112">
        <v>1</v>
      </c>
      <c r="G6" s="112"/>
      <c r="H6" s="112">
        <v>4</v>
      </c>
      <c r="I6" s="112">
        <v>3</v>
      </c>
      <c r="J6" s="112"/>
      <c r="K6" s="113">
        <v>34.105960264900666</v>
      </c>
      <c r="L6" s="113">
        <v>23.790322580645164</v>
      </c>
      <c r="M6" s="113">
        <v>22.727272727272727</v>
      </c>
      <c r="N6" s="113">
        <v>50</v>
      </c>
      <c r="P6" s="273"/>
    </row>
    <row r="7" spans="1:16" ht="15" customHeight="1" x14ac:dyDescent="0.35">
      <c r="A7" s="12" t="s">
        <v>105</v>
      </c>
      <c r="B7" s="114">
        <v>3</v>
      </c>
      <c r="C7" s="114">
        <v>4</v>
      </c>
      <c r="D7" s="114"/>
      <c r="E7" s="114">
        <v>3</v>
      </c>
      <c r="F7" s="114">
        <v>4</v>
      </c>
      <c r="G7" s="114"/>
      <c r="H7" s="114">
        <v>2</v>
      </c>
      <c r="I7" s="114">
        <v>4</v>
      </c>
      <c r="J7" s="114"/>
      <c r="K7" s="115">
        <v>59.744990892531867</v>
      </c>
      <c r="L7" s="115">
        <v>52.320675105485229</v>
      </c>
      <c r="M7" s="115">
        <v>46.153846153846153</v>
      </c>
      <c r="N7" s="115">
        <v>50</v>
      </c>
      <c r="P7" s="273"/>
    </row>
    <row r="8" spans="1:16" ht="15" customHeight="1" x14ac:dyDescent="0.35">
      <c r="A8" s="13" t="s">
        <v>106</v>
      </c>
      <c r="B8" s="112">
        <v>2</v>
      </c>
      <c r="C8" s="112">
        <v>5</v>
      </c>
      <c r="D8" s="112"/>
      <c r="E8" s="112">
        <v>4</v>
      </c>
      <c r="F8" s="112">
        <v>7</v>
      </c>
      <c r="G8" s="112"/>
      <c r="H8" s="112">
        <v>3</v>
      </c>
      <c r="I8" s="112">
        <v>5</v>
      </c>
      <c r="J8" s="112"/>
      <c r="K8" s="113">
        <v>47.944444444444443</v>
      </c>
      <c r="L8" s="113">
        <v>43.620501635768811</v>
      </c>
      <c r="M8" s="113">
        <v>50.617283950617285</v>
      </c>
      <c r="N8" s="113">
        <v>0</v>
      </c>
      <c r="P8" s="273"/>
    </row>
    <row r="9" spans="1:16" ht="15" customHeight="1" x14ac:dyDescent="0.35">
      <c r="A9" s="12" t="s">
        <v>107</v>
      </c>
      <c r="B9" s="114">
        <v>4</v>
      </c>
      <c r="C9" s="114">
        <v>3</v>
      </c>
      <c r="D9" s="114"/>
      <c r="E9" s="114">
        <v>2</v>
      </c>
      <c r="F9" s="114">
        <v>7</v>
      </c>
      <c r="G9" s="114"/>
      <c r="H9" s="114">
        <v>10</v>
      </c>
      <c r="I9" s="114">
        <v>13</v>
      </c>
      <c r="J9" s="114"/>
      <c r="K9" s="115">
        <v>44.161419576416719</v>
      </c>
      <c r="L9" s="115">
        <v>41.375585163845869</v>
      </c>
      <c r="M9" s="115">
        <v>43.386243386243386</v>
      </c>
      <c r="N9" s="115">
        <v>50</v>
      </c>
      <c r="P9" s="273"/>
    </row>
    <row r="10" spans="1:16" ht="15" customHeight="1" x14ac:dyDescent="0.35">
      <c r="A10" s="13" t="s">
        <v>221</v>
      </c>
      <c r="B10" s="112">
        <v>7</v>
      </c>
      <c r="C10" s="112">
        <v>8</v>
      </c>
      <c r="D10" s="112">
        <v>0</v>
      </c>
      <c r="E10" s="112">
        <v>8</v>
      </c>
      <c r="F10" s="112">
        <v>12</v>
      </c>
      <c r="G10" s="112">
        <v>0</v>
      </c>
      <c r="H10" s="112">
        <v>16</v>
      </c>
      <c r="I10" s="112">
        <v>11</v>
      </c>
      <c r="J10" s="112"/>
      <c r="K10" s="113">
        <f>100*Tabell12!AA11/Tabell12!Z11</f>
        <v>58.205841446453405</v>
      </c>
      <c r="L10" s="113">
        <f>100*Tabell12!AC11/Tabell12!AB11</f>
        <v>54.709897610921509</v>
      </c>
      <c r="M10" s="113">
        <f>100*Tabell13!R11/Tabell13!T11</f>
        <v>52.941176470588232</v>
      </c>
      <c r="N10" s="113">
        <f>IFERROR(100*Tabell14!J11/Tabell14!L11,)</f>
        <v>0</v>
      </c>
      <c r="P10" s="273"/>
    </row>
    <row r="11" spans="1:16" ht="15" customHeight="1" x14ac:dyDescent="0.35">
      <c r="A11" s="12" t="s">
        <v>172</v>
      </c>
      <c r="B11" s="114">
        <v>5</v>
      </c>
      <c r="C11" s="114">
        <v>6</v>
      </c>
      <c r="D11" s="114"/>
      <c r="E11" s="114">
        <v>3</v>
      </c>
      <c r="F11" s="114">
        <v>4</v>
      </c>
      <c r="G11" s="114"/>
      <c r="H11" s="114">
        <v>6</v>
      </c>
      <c r="I11" s="114">
        <v>9</v>
      </c>
      <c r="J11" s="114"/>
      <c r="K11" s="115">
        <v>46.543154089471301</v>
      </c>
      <c r="L11" s="115">
        <v>42.455911169170477</v>
      </c>
      <c r="M11" s="115">
        <v>45.689655172413794</v>
      </c>
      <c r="N11" s="115">
        <v>100</v>
      </c>
      <c r="P11" s="273"/>
    </row>
    <row r="12" spans="1:16" ht="15" customHeight="1" x14ac:dyDescent="0.35">
      <c r="A12" s="13" t="s">
        <v>109</v>
      </c>
      <c r="B12" s="112">
        <v>3</v>
      </c>
      <c r="C12" s="112">
        <v>3</v>
      </c>
      <c r="D12" s="112"/>
      <c r="E12" s="112">
        <v>3</v>
      </c>
      <c r="F12" s="112">
        <v>5</v>
      </c>
      <c r="G12" s="112"/>
      <c r="H12" s="112">
        <v>6</v>
      </c>
      <c r="I12" s="112">
        <v>6</v>
      </c>
      <c r="J12" s="112"/>
      <c r="K12" s="113">
        <v>51.935483870967744</v>
      </c>
      <c r="L12" s="113">
        <v>50.963855421686745</v>
      </c>
      <c r="M12" s="113">
        <v>42.307692307692307</v>
      </c>
      <c r="N12" s="113">
        <v>100</v>
      </c>
      <c r="P12" s="273"/>
    </row>
    <row r="13" spans="1:16" ht="15" customHeight="1" x14ac:dyDescent="0.35">
      <c r="A13" s="61" t="s">
        <v>4</v>
      </c>
      <c r="B13" s="116">
        <f t="shared" ref="B13:I13" si="0">SUM(B5:B12)</f>
        <v>32</v>
      </c>
      <c r="C13" s="116">
        <f t="shared" si="0"/>
        <v>36</v>
      </c>
      <c r="D13" s="116">
        <f t="shared" si="0"/>
        <v>0</v>
      </c>
      <c r="E13" s="116">
        <f t="shared" si="0"/>
        <v>29</v>
      </c>
      <c r="F13" s="116">
        <f t="shared" si="0"/>
        <v>43</v>
      </c>
      <c r="G13" s="116">
        <f t="shared" si="0"/>
        <v>0</v>
      </c>
      <c r="H13" s="116">
        <f t="shared" si="0"/>
        <v>51</v>
      </c>
      <c r="I13" s="116">
        <f t="shared" si="0"/>
        <v>55</v>
      </c>
      <c r="J13" s="116"/>
      <c r="K13" s="117">
        <f>100*Tabell12!AA14/Tabell12!Z14</f>
        <v>50.955330942288882</v>
      </c>
      <c r="L13" s="117">
        <f>100*Tabell12!AC14/Tabell12!AB14</f>
        <v>46.820372295190396</v>
      </c>
      <c r="M13" s="117">
        <f>100*Tabell13!R14/Tabell13!T14</f>
        <v>46.560846560846564</v>
      </c>
      <c r="N13" s="117">
        <f>IFERROR(100*Tabell14!J14/Tabell14!L14,0)</f>
        <v>66.666666666666671</v>
      </c>
      <c r="P13" s="273"/>
    </row>
  </sheetData>
  <mergeCells count="3">
    <mergeCell ref="B3:C3"/>
    <mergeCell ref="E3:F3"/>
    <mergeCell ref="H3:I3"/>
  </mergeCells>
  <conditionalFormatting sqref="A13">
    <cfRule type="cellIs" dxfId="106" priority="39" operator="equal">
      <formula>0</formula>
    </cfRule>
  </conditionalFormatting>
  <conditionalFormatting sqref="A4:N5 A7:N7 A9:N9">
    <cfRule type="cellIs" dxfId="105" priority="16" operator="equal">
      <formula>0</formula>
    </cfRule>
  </conditionalFormatting>
  <conditionalFormatting sqref="A6:N6 A8:N8">
    <cfRule type="cellIs" dxfId="104" priority="15" operator="equal">
      <formula>0</formula>
    </cfRule>
  </conditionalFormatting>
  <conditionalFormatting sqref="A10:N10">
    <cfRule type="cellIs" dxfId="103" priority="1" operator="equal">
      <formula>0</formula>
    </cfRule>
  </conditionalFormatting>
  <conditionalFormatting sqref="A11:N11">
    <cfRule type="cellIs" dxfId="102" priority="14" operator="equal">
      <formula>0</formula>
    </cfRule>
  </conditionalFormatting>
  <conditionalFormatting sqref="A12:N12">
    <cfRule type="cellIs" dxfId="101" priority="3" operator="equal">
      <formula>0</formula>
    </cfRule>
  </conditionalFormatting>
  <conditionalFormatting sqref="A1:AO2 A3:B3 D3:H3 O3:AO4 R5:AO5 R7:AO7">
    <cfRule type="cellIs" dxfId="100" priority="131" operator="equal">
      <formula>0</formula>
    </cfRule>
  </conditionalFormatting>
  <conditionalFormatting sqref="K3:N3">
    <cfRule type="cellIs" dxfId="99" priority="11" operator="equal">
      <formula>0</formula>
    </cfRule>
  </conditionalFormatting>
  <conditionalFormatting sqref="K13:N13">
    <cfRule type="cellIs" dxfId="98" priority="47" operator="equal">
      <formula>0</formula>
    </cfRule>
  </conditionalFormatting>
  <conditionalFormatting sqref="O5:Q10">
    <cfRule type="cellIs" dxfId="97" priority="13" operator="equal">
      <formula>0</formula>
    </cfRule>
  </conditionalFormatting>
  <conditionalFormatting sqref="O11:AO13">
    <cfRule type="cellIs" dxfId="96" priority="50" operator="equal">
      <formula>0</formula>
    </cfRule>
  </conditionalFormatting>
  <conditionalFormatting sqref="R6:AO6 R8:AO10 B13:J13">
    <cfRule type="cellIs" dxfId="95" priority="13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6"/>
    <pageSetUpPr fitToPage="1"/>
  </sheetPr>
  <dimension ref="A1:Q14"/>
  <sheetViews>
    <sheetView showGridLines="0" zoomScaleNormal="100" workbookViewId="0">
      <selection activeCell="A11" sqref="A11"/>
    </sheetView>
  </sheetViews>
  <sheetFormatPr baseColWidth="10" defaultColWidth="12.36328125" defaultRowHeight="11" x14ac:dyDescent="0.25"/>
  <cols>
    <col min="1" max="1" width="28.36328125" style="8" customWidth="1"/>
    <col min="2" max="2" width="6.6328125" style="8" bestFit="1" customWidth="1"/>
    <col min="3" max="3" width="5.81640625" style="8" bestFit="1" customWidth="1"/>
    <col min="4" max="4" width="12.36328125" style="8" bestFit="1" customWidth="1"/>
    <col min="5" max="5" width="6.81640625" style="8" bestFit="1" customWidth="1"/>
    <col min="6" max="8" width="6.6328125" style="8" bestFit="1" customWidth="1"/>
    <col min="9" max="9" width="2.6328125" style="8" customWidth="1"/>
    <col min="10" max="10" width="8.26953125" style="8" bestFit="1" customWidth="1"/>
    <col min="11" max="11" width="6.6328125" style="8" bestFit="1" customWidth="1"/>
    <col min="12" max="12" width="12.36328125" style="8" bestFit="1" customWidth="1"/>
    <col min="13" max="13" width="6.81640625" style="8" bestFit="1" customWidth="1"/>
    <col min="14" max="15" width="6.6328125" style="8" bestFit="1" customWidth="1"/>
    <col min="16" max="16" width="5.81640625" style="8" bestFit="1" customWidth="1"/>
    <col min="17" max="17" width="7.453125" style="8" bestFit="1" customWidth="1"/>
    <col min="18" max="18" width="1.36328125" style="8" customWidth="1"/>
    <col min="19" max="20" width="12.36328125" style="8"/>
    <col min="21" max="25" width="2" style="8" bestFit="1" customWidth="1"/>
    <col min="26" max="26" width="12.36328125" style="8"/>
    <col min="27" max="31" width="2" style="8" bestFit="1" customWidth="1"/>
    <col min="32" max="16384" width="12.36328125" style="8"/>
  </cols>
  <sheetData>
    <row r="1" spans="1:17" s="5" customFormat="1" ht="15" customHeight="1" x14ac:dyDescent="0.3">
      <c r="A1" s="1" t="str">
        <f>Innhold!A21</f>
        <v>Tabell 16 Avgang og tilvekst av forskere/faglig personale i 2024.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s="5" customFormat="1" ht="12" customHeight="1" x14ac:dyDescent="0.25">
      <c r="A2" s="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5" customFormat="1" ht="12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5" customFormat="1" x14ac:dyDescent="0.25">
      <c r="A4" s="8"/>
      <c r="B4" s="277" t="s">
        <v>19</v>
      </c>
      <c r="C4" s="277"/>
      <c r="D4" s="277"/>
      <c r="E4" s="277"/>
      <c r="F4" s="277"/>
      <c r="G4" s="277"/>
      <c r="H4" s="277"/>
      <c r="I4" s="8"/>
      <c r="J4" s="277" t="s">
        <v>20</v>
      </c>
      <c r="K4" s="277"/>
      <c r="L4" s="277"/>
      <c r="M4" s="277"/>
      <c r="N4" s="277"/>
      <c r="O4" s="277"/>
      <c r="P4" s="277"/>
      <c r="Q4" s="86"/>
    </row>
    <row r="5" spans="1:17" s="70" customFormat="1" ht="22" x14ac:dyDescent="0.25">
      <c r="A5" s="77"/>
      <c r="B5" s="77" t="s">
        <v>55</v>
      </c>
      <c r="C5" s="77" t="s">
        <v>56</v>
      </c>
      <c r="D5" s="77" t="s">
        <v>57</v>
      </c>
      <c r="E5" s="77" t="s">
        <v>154</v>
      </c>
      <c r="F5" s="257" t="s">
        <v>58</v>
      </c>
      <c r="G5" s="257" t="s">
        <v>82</v>
      </c>
      <c r="H5" s="77" t="s">
        <v>8</v>
      </c>
      <c r="I5" s="77"/>
      <c r="J5" s="77" t="s">
        <v>55</v>
      </c>
      <c r="K5" s="77" t="s">
        <v>56</v>
      </c>
      <c r="L5" s="77" t="s">
        <v>57</v>
      </c>
      <c r="M5" s="77" t="s">
        <v>154</v>
      </c>
      <c r="N5" s="77" t="s">
        <v>58</v>
      </c>
      <c r="O5" s="77" t="s">
        <v>59</v>
      </c>
      <c r="P5" s="77" t="s">
        <v>18</v>
      </c>
      <c r="Q5" s="77" t="s">
        <v>8</v>
      </c>
    </row>
    <row r="6" spans="1:17" s="5" customFormat="1" ht="15" customHeight="1" x14ac:dyDescent="0.25">
      <c r="A6" s="12" t="s">
        <v>104</v>
      </c>
      <c r="B6" s="78">
        <v>1</v>
      </c>
      <c r="C6" s="78">
        <v>0</v>
      </c>
      <c r="D6" s="78">
        <v>0</v>
      </c>
      <c r="E6" s="78">
        <v>0</v>
      </c>
      <c r="F6" s="78">
        <v>0</v>
      </c>
      <c r="G6" s="78">
        <v>1</v>
      </c>
      <c r="H6" s="78">
        <v>2</v>
      </c>
      <c r="I6" s="78"/>
      <c r="J6" s="78">
        <v>2</v>
      </c>
      <c r="K6" s="78">
        <v>3</v>
      </c>
      <c r="L6" s="78">
        <v>1</v>
      </c>
      <c r="M6" s="78">
        <v>0</v>
      </c>
      <c r="N6" s="78">
        <v>0</v>
      </c>
      <c r="O6" s="78">
        <v>0</v>
      </c>
      <c r="P6" s="78">
        <v>0</v>
      </c>
      <c r="Q6" s="78">
        <v>6</v>
      </c>
    </row>
    <row r="7" spans="1:17" s="5" customFormat="1" ht="15" customHeight="1" x14ac:dyDescent="0.25">
      <c r="A7" s="13" t="s">
        <v>108</v>
      </c>
      <c r="B7" s="79">
        <v>0</v>
      </c>
      <c r="C7" s="79">
        <v>1</v>
      </c>
      <c r="D7" s="79">
        <v>0</v>
      </c>
      <c r="E7" s="79">
        <v>1</v>
      </c>
      <c r="F7" s="79">
        <v>3</v>
      </c>
      <c r="G7" s="79">
        <v>0</v>
      </c>
      <c r="H7" s="79">
        <v>5</v>
      </c>
      <c r="I7" s="79"/>
      <c r="J7" s="79">
        <v>0</v>
      </c>
      <c r="K7" s="79">
        <v>1</v>
      </c>
      <c r="L7" s="79">
        <v>0</v>
      </c>
      <c r="M7" s="79">
        <v>0</v>
      </c>
      <c r="N7" s="79">
        <v>3</v>
      </c>
      <c r="O7" s="79">
        <v>1</v>
      </c>
      <c r="P7" s="79">
        <v>0</v>
      </c>
      <c r="Q7" s="79">
        <v>5</v>
      </c>
    </row>
    <row r="8" spans="1:17" s="5" customFormat="1" ht="15" customHeight="1" x14ac:dyDescent="0.25">
      <c r="A8" s="12" t="s">
        <v>105</v>
      </c>
      <c r="B8" s="78">
        <v>0</v>
      </c>
      <c r="C8" s="78">
        <v>0</v>
      </c>
      <c r="D8" s="78">
        <v>0</v>
      </c>
      <c r="E8" s="78">
        <v>4</v>
      </c>
      <c r="F8" s="78">
        <v>0</v>
      </c>
      <c r="G8" s="78">
        <v>5</v>
      </c>
      <c r="H8" s="78">
        <v>9</v>
      </c>
      <c r="I8" s="78"/>
      <c r="J8" s="78">
        <v>0</v>
      </c>
      <c r="K8" s="78">
        <v>0</v>
      </c>
      <c r="L8" s="78">
        <v>0</v>
      </c>
      <c r="M8" s="78">
        <v>3</v>
      </c>
      <c r="N8" s="78">
        <v>3</v>
      </c>
      <c r="O8" s="78">
        <v>0</v>
      </c>
      <c r="P8" s="78">
        <v>0</v>
      </c>
      <c r="Q8" s="78">
        <v>6</v>
      </c>
    </row>
    <row r="9" spans="1:17" s="5" customFormat="1" ht="15" customHeight="1" x14ac:dyDescent="0.25">
      <c r="A9" s="13" t="s">
        <v>106</v>
      </c>
      <c r="B9" s="79">
        <v>2</v>
      </c>
      <c r="C9" s="79">
        <v>0</v>
      </c>
      <c r="D9" s="79">
        <v>0</v>
      </c>
      <c r="E9" s="79">
        <v>0</v>
      </c>
      <c r="F9" s="79">
        <v>3</v>
      </c>
      <c r="G9" s="79">
        <v>3</v>
      </c>
      <c r="H9" s="79">
        <v>8</v>
      </c>
      <c r="I9" s="79"/>
      <c r="J9" s="79">
        <v>2</v>
      </c>
      <c r="K9" s="79">
        <v>0</v>
      </c>
      <c r="L9" s="79">
        <v>4</v>
      </c>
      <c r="M9" s="79">
        <v>0</v>
      </c>
      <c r="N9" s="79">
        <v>2</v>
      </c>
      <c r="O9" s="79">
        <v>4</v>
      </c>
      <c r="P9" s="79">
        <v>1</v>
      </c>
      <c r="Q9" s="79">
        <v>13</v>
      </c>
    </row>
    <row r="10" spans="1:17" s="5" customFormat="1" ht="15" customHeight="1" x14ac:dyDescent="0.25">
      <c r="A10" s="12" t="s">
        <v>107</v>
      </c>
      <c r="B10" s="78">
        <v>0</v>
      </c>
      <c r="C10" s="78">
        <v>2</v>
      </c>
      <c r="D10" s="78">
        <v>1</v>
      </c>
      <c r="E10" s="78">
        <v>2</v>
      </c>
      <c r="F10" s="78">
        <v>4</v>
      </c>
      <c r="G10" s="78">
        <v>4</v>
      </c>
      <c r="H10" s="78">
        <v>13</v>
      </c>
      <c r="I10" s="78"/>
      <c r="J10" s="78">
        <v>1</v>
      </c>
      <c r="K10" s="78">
        <v>8</v>
      </c>
      <c r="L10" s="78">
        <v>2</v>
      </c>
      <c r="M10" s="78">
        <v>3</v>
      </c>
      <c r="N10" s="78">
        <v>3</v>
      </c>
      <c r="O10" s="78">
        <v>1</v>
      </c>
      <c r="P10" s="78">
        <v>6</v>
      </c>
      <c r="Q10" s="78">
        <v>24</v>
      </c>
    </row>
    <row r="11" spans="1:17" s="5" customFormat="1" ht="15" customHeight="1" x14ac:dyDescent="0.25">
      <c r="A11" s="13" t="s">
        <v>221</v>
      </c>
      <c r="B11" s="79">
        <v>3</v>
      </c>
      <c r="C11" s="79">
        <v>2</v>
      </c>
      <c r="D11" s="79">
        <v>4</v>
      </c>
      <c r="E11" s="79">
        <v>2</v>
      </c>
      <c r="F11" s="79">
        <v>4</v>
      </c>
      <c r="G11" s="79">
        <v>8</v>
      </c>
      <c r="H11" s="79">
        <v>23</v>
      </c>
      <c r="I11" s="79">
        <v>0</v>
      </c>
      <c r="J11" s="79">
        <v>5</v>
      </c>
      <c r="K11" s="79">
        <v>3</v>
      </c>
      <c r="L11" s="79">
        <v>1</v>
      </c>
      <c r="M11" s="79">
        <v>5</v>
      </c>
      <c r="N11" s="79">
        <v>4</v>
      </c>
      <c r="O11" s="79">
        <v>12</v>
      </c>
      <c r="P11" s="79">
        <v>1</v>
      </c>
      <c r="Q11" s="79">
        <v>31</v>
      </c>
    </row>
    <row r="12" spans="1:17" s="5" customFormat="1" ht="15" customHeight="1" x14ac:dyDescent="0.25">
      <c r="A12" s="12" t="s">
        <v>172</v>
      </c>
      <c r="B12" s="78">
        <v>2</v>
      </c>
      <c r="C12" s="78">
        <v>2</v>
      </c>
      <c r="D12" s="78">
        <v>0</v>
      </c>
      <c r="E12" s="78">
        <v>0</v>
      </c>
      <c r="F12" s="78">
        <v>5</v>
      </c>
      <c r="G12" s="78">
        <v>0</v>
      </c>
      <c r="H12" s="78">
        <v>9</v>
      </c>
      <c r="I12" s="78"/>
      <c r="J12" s="78">
        <v>0</v>
      </c>
      <c r="K12" s="78">
        <v>4</v>
      </c>
      <c r="L12" s="78">
        <v>1</v>
      </c>
      <c r="M12" s="78">
        <v>0</v>
      </c>
      <c r="N12" s="78">
        <v>6</v>
      </c>
      <c r="O12" s="78">
        <v>1</v>
      </c>
      <c r="P12" s="78">
        <v>0</v>
      </c>
      <c r="Q12" s="78">
        <v>12</v>
      </c>
    </row>
    <row r="13" spans="1:17" s="5" customFormat="1" ht="15" customHeight="1" x14ac:dyDescent="0.25">
      <c r="A13" s="13" t="s">
        <v>109</v>
      </c>
      <c r="B13" s="79">
        <v>2</v>
      </c>
      <c r="C13" s="79">
        <v>0</v>
      </c>
      <c r="D13" s="79">
        <v>0</v>
      </c>
      <c r="E13" s="79">
        <v>2</v>
      </c>
      <c r="F13" s="79">
        <v>0</v>
      </c>
      <c r="G13" s="79">
        <v>1</v>
      </c>
      <c r="H13" s="79">
        <v>5</v>
      </c>
      <c r="I13" s="79"/>
      <c r="J13" s="79">
        <v>2</v>
      </c>
      <c r="K13" s="79">
        <v>1</v>
      </c>
      <c r="L13" s="79">
        <v>0</v>
      </c>
      <c r="M13" s="79">
        <v>1</v>
      </c>
      <c r="N13" s="79">
        <v>0</v>
      </c>
      <c r="O13" s="79">
        <v>1</v>
      </c>
      <c r="P13" s="79">
        <v>0</v>
      </c>
      <c r="Q13" s="79">
        <v>5</v>
      </c>
    </row>
    <row r="14" spans="1:17" s="5" customFormat="1" ht="15" customHeight="1" x14ac:dyDescent="0.25">
      <c r="A14" s="61" t="s">
        <v>4</v>
      </c>
      <c r="B14" s="63">
        <f t="shared" ref="B14:Q14" si="0">SUM(B6:B13)</f>
        <v>10</v>
      </c>
      <c r="C14" s="63">
        <f t="shared" si="0"/>
        <v>7</v>
      </c>
      <c r="D14" s="63">
        <f t="shared" si="0"/>
        <v>5</v>
      </c>
      <c r="E14" s="63">
        <f t="shared" si="0"/>
        <v>11</v>
      </c>
      <c r="F14" s="63">
        <f t="shared" si="0"/>
        <v>19</v>
      </c>
      <c r="G14" s="63">
        <f t="shared" si="0"/>
        <v>22</v>
      </c>
      <c r="H14" s="63">
        <f t="shared" si="0"/>
        <v>74</v>
      </c>
      <c r="I14" s="63">
        <f t="shared" si="0"/>
        <v>0</v>
      </c>
      <c r="J14" s="63">
        <f t="shared" si="0"/>
        <v>12</v>
      </c>
      <c r="K14" s="63">
        <f t="shared" si="0"/>
        <v>20</v>
      </c>
      <c r="L14" s="63">
        <f t="shared" si="0"/>
        <v>9</v>
      </c>
      <c r="M14" s="63">
        <f t="shared" si="0"/>
        <v>12</v>
      </c>
      <c r="N14" s="63">
        <f t="shared" si="0"/>
        <v>21</v>
      </c>
      <c r="O14" s="63">
        <f t="shared" si="0"/>
        <v>20</v>
      </c>
      <c r="P14" s="63">
        <f t="shared" si="0"/>
        <v>8</v>
      </c>
      <c r="Q14" s="63">
        <f t="shared" si="0"/>
        <v>102</v>
      </c>
    </row>
  </sheetData>
  <mergeCells count="2">
    <mergeCell ref="J4:P4"/>
    <mergeCell ref="B4:H4"/>
  </mergeCells>
  <phoneticPr fontId="9" type="noConversion"/>
  <conditionalFormatting sqref="A13:Q13">
    <cfRule type="cellIs" dxfId="94" priority="3" operator="equal">
      <formula>0</formula>
    </cfRule>
  </conditionalFormatting>
  <conditionalFormatting sqref="A1:BA6 A8:BA8 A10:BA10">
    <cfRule type="cellIs" dxfId="93" priority="8" operator="equal">
      <formula>0</formula>
    </cfRule>
  </conditionalFormatting>
  <conditionalFormatting sqref="A7:BA7 A9:BA9">
    <cfRule type="cellIs" dxfId="92" priority="7" operator="equal">
      <formula>0</formula>
    </cfRule>
  </conditionalFormatting>
  <conditionalFormatting sqref="A11:BA11">
    <cfRule type="cellIs" dxfId="91" priority="1" operator="equal">
      <formula>0</formula>
    </cfRule>
  </conditionalFormatting>
  <conditionalFormatting sqref="A12:BA12">
    <cfRule type="cellIs" dxfId="90" priority="6" operator="equal">
      <formula>0</formula>
    </cfRule>
  </conditionalFormatting>
  <conditionalFormatting sqref="A14:BA14">
    <cfRule type="cellIs" dxfId="89" priority="12" operator="equal">
      <formula>0</formula>
    </cfRule>
  </conditionalFormatting>
  <conditionalFormatting sqref="R13:BA13">
    <cfRule type="cellIs" dxfId="88" priority="15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tabColor theme="6"/>
    <pageSetUpPr fitToPage="1"/>
  </sheetPr>
  <dimension ref="A1:E14"/>
  <sheetViews>
    <sheetView showGridLines="0" zoomScaleNormal="100" workbookViewId="0">
      <selection activeCell="A11" sqref="A11"/>
    </sheetView>
  </sheetViews>
  <sheetFormatPr baseColWidth="10" defaultColWidth="11.453125" defaultRowHeight="11" x14ac:dyDescent="0.25"/>
  <cols>
    <col min="1" max="1" width="22" style="8" customWidth="1"/>
    <col min="2" max="2" width="9.54296875" style="8" customWidth="1"/>
    <col min="3" max="5" width="10.54296875" style="8" customWidth="1"/>
    <col min="6" max="6" width="2.08984375" style="8" customWidth="1"/>
    <col min="7" max="16384" width="11.453125" style="8"/>
  </cols>
  <sheetData>
    <row r="1" spans="1:5" s="5" customFormat="1" ht="27.75" customHeight="1" x14ac:dyDescent="0.3">
      <c r="A1" s="288" t="str">
        <f>Innhold!A22</f>
        <v>Tabell 17 Årsverk utført ved annen institusjon av forskere/faglig personale ansatt i hovedstilling ved instituttet. 2024.</v>
      </c>
      <c r="B1" s="288"/>
      <c r="C1" s="288"/>
      <c r="D1" s="288"/>
      <c r="E1" s="288"/>
    </row>
    <row r="2" spans="1:5" s="5" customFormat="1" ht="12" customHeight="1" x14ac:dyDescent="0.25">
      <c r="A2" s="6"/>
      <c r="B2" s="6"/>
      <c r="C2" s="6"/>
      <c r="D2" s="6"/>
      <c r="E2" s="6"/>
    </row>
    <row r="3" spans="1:5" s="5" customFormat="1" ht="12" customHeight="1" x14ac:dyDescent="0.25">
      <c r="A3" s="7"/>
      <c r="B3" s="7"/>
      <c r="C3" s="7"/>
      <c r="D3" s="7"/>
      <c r="E3" s="7"/>
    </row>
    <row r="4" spans="1:5" s="5" customFormat="1" x14ac:dyDescent="0.25">
      <c r="A4" s="8"/>
      <c r="B4" s="278" t="s">
        <v>22</v>
      </c>
      <c r="C4" s="278"/>
      <c r="D4" s="278"/>
      <c r="E4" s="278"/>
    </row>
    <row r="5" spans="1:5" s="70" customFormat="1" ht="33" x14ac:dyDescent="0.25">
      <c r="A5" s="77"/>
      <c r="B5" s="77" t="s">
        <v>175</v>
      </c>
      <c r="C5" s="118" t="s">
        <v>56</v>
      </c>
      <c r="D5" s="77" t="s">
        <v>60</v>
      </c>
      <c r="E5" s="118" t="s">
        <v>8</v>
      </c>
    </row>
    <row r="6" spans="1:5" s="5" customFormat="1" ht="15" customHeight="1" x14ac:dyDescent="0.25">
      <c r="A6" s="12" t="s">
        <v>104</v>
      </c>
      <c r="B6" s="102">
        <v>0</v>
      </c>
      <c r="C6" s="102">
        <v>0.2</v>
      </c>
      <c r="D6" s="102">
        <v>0</v>
      </c>
      <c r="E6" s="102">
        <v>0.2</v>
      </c>
    </row>
    <row r="7" spans="1:5" s="5" customFormat="1" ht="15" customHeight="1" x14ac:dyDescent="0.25">
      <c r="A7" s="13" t="s">
        <v>108</v>
      </c>
      <c r="B7" s="103">
        <v>0</v>
      </c>
      <c r="C7" s="103">
        <v>0.4</v>
      </c>
      <c r="D7" s="103">
        <v>0</v>
      </c>
      <c r="E7" s="103">
        <v>0.4</v>
      </c>
    </row>
    <row r="8" spans="1:5" s="5" customFormat="1" ht="15" customHeight="1" x14ac:dyDescent="0.25">
      <c r="A8" s="12" t="s">
        <v>105</v>
      </c>
      <c r="B8" s="102">
        <v>0</v>
      </c>
      <c r="C8" s="102">
        <v>0.15</v>
      </c>
      <c r="D8" s="102">
        <v>0</v>
      </c>
      <c r="E8" s="102">
        <v>0.15</v>
      </c>
    </row>
    <row r="9" spans="1:5" s="5" customFormat="1" ht="15" customHeight="1" x14ac:dyDescent="0.25">
      <c r="A9" s="13" t="s">
        <v>106</v>
      </c>
      <c r="B9" s="103">
        <v>0</v>
      </c>
      <c r="C9" s="103">
        <v>0.4</v>
      </c>
      <c r="D9" s="103">
        <v>0.2</v>
      </c>
      <c r="E9" s="103">
        <v>0.60000000000000009</v>
      </c>
    </row>
    <row r="10" spans="1:5" s="5" customFormat="1" ht="15" customHeight="1" x14ac:dyDescent="0.25">
      <c r="A10" s="12" t="s">
        <v>107</v>
      </c>
      <c r="B10" s="102">
        <v>0</v>
      </c>
      <c r="C10" s="102">
        <v>1.1000000000000001</v>
      </c>
      <c r="D10" s="102">
        <v>0</v>
      </c>
      <c r="E10" s="102">
        <v>1.1000000000000001</v>
      </c>
    </row>
    <row r="11" spans="1:5" s="5" customFormat="1" ht="15" customHeight="1" x14ac:dyDescent="0.25">
      <c r="A11" s="13" t="s">
        <v>221</v>
      </c>
      <c r="B11" s="103">
        <v>0</v>
      </c>
      <c r="C11" s="103">
        <v>1.5</v>
      </c>
      <c r="D11" s="103">
        <v>0</v>
      </c>
      <c r="E11" s="103">
        <v>1.5</v>
      </c>
    </row>
    <row r="12" spans="1:5" s="5" customFormat="1" ht="15" customHeight="1" x14ac:dyDescent="0.25">
      <c r="A12" s="12" t="s">
        <v>172</v>
      </c>
      <c r="B12" s="102">
        <v>0</v>
      </c>
      <c r="C12" s="102">
        <v>1</v>
      </c>
      <c r="D12" s="102">
        <v>0</v>
      </c>
      <c r="E12" s="102">
        <v>1</v>
      </c>
    </row>
    <row r="13" spans="1:5" s="5" customFormat="1" ht="15" customHeight="1" x14ac:dyDescent="0.25">
      <c r="A13" s="13" t="s">
        <v>109</v>
      </c>
      <c r="B13" s="103">
        <v>0</v>
      </c>
      <c r="C13" s="103">
        <v>0.5</v>
      </c>
      <c r="D13" s="103">
        <v>0</v>
      </c>
      <c r="E13" s="103">
        <v>0.5</v>
      </c>
    </row>
    <row r="14" spans="1:5" s="5" customFormat="1" ht="15" customHeight="1" x14ac:dyDescent="0.25">
      <c r="A14" s="61" t="s">
        <v>4</v>
      </c>
      <c r="B14" s="104">
        <f>SUM(B6:B13)</f>
        <v>0</v>
      </c>
      <c r="C14" s="104">
        <f>SUM(C6:C13)</f>
        <v>5.25</v>
      </c>
      <c r="D14" s="104">
        <f>SUM(D6:D13)</f>
        <v>0.2</v>
      </c>
      <c r="E14" s="104">
        <f>SUM(E6:E13)</f>
        <v>5.45</v>
      </c>
    </row>
  </sheetData>
  <mergeCells count="2">
    <mergeCell ref="B4:E4"/>
    <mergeCell ref="A1:E1"/>
  </mergeCells>
  <phoneticPr fontId="9" type="noConversion"/>
  <conditionalFormatting sqref="A1 F1:AV1">
    <cfRule type="cellIs" dxfId="87" priority="51" operator="equal">
      <formula>0</formula>
    </cfRule>
  </conditionalFormatting>
  <conditionalFormatting sqref="A13:E13">
    <cfRule type="cellIs" dxfId="86" priority="2" operator="equal">
      <formula>0</formula>
    </cfRule>
  </conditionalFormatting>
  <conditionalFormatting sqref="A2:AV6 A8:AV8 A10:AV10">
    <cfRule type="cellIs" dxfId="85" priority="10" operator="equal">
      <formula>0</formula>
    </cfRule>
  </conditionalFormatting>
  <conditionalFormatting sqref="A7:AV7 A9:AV9">
    <cfRule type="cellIs" dxfId="84" priority="9" operator="equal">
      <formula>0</formula>
    </cfRule>
  </conditionalFormatting>
  <conditionalFormatting sqref="A11:AV11">
    <cfRule type="cellIs" dxfId="83" priority="1" operator="equal">
      <formula>0</formula>
    </cfRule>
  </conditionalFormatting>
  <conditionalFormatting sqref="A12:AV12">
    <cfRule type="cellIs" dxfId="82" priority="7" operator="equal">
      <formula>0</formula>
    </cfRule>
  </conditionalFormatting>
  <conditionalFormatting sqref="A14:AV14">
    <cfRule type="cellIs" dxfId="81" priority="8" operator="equal">
      <formula>0</formula>
    </cfRule>
  </conditionalFormatting>
  <conditionalFormatting sqref="F13:AV13">
    <cfRule type="cellIs" dxfId="80" priority="1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colBreaks count="1" manualBreakCount="1">
    <brk id="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tabColor theme="6"/>
    <pageSetUpPr fitToPage="1"/>
  </sheetPr>
  <dimension ref="A1:E14"/>
  <sheetViews>
    <sheetView showGridLines="0" zoomScaleNormal="100" workbookViewId="0">
      <selection activeCell="A11" sqref="A11"/>
    </sheetView>
  </sheetViews>
  <sheetFormatPr baseColWidth="10" defaultColWidth="11.453125" defaultRowHeight="11" x14ac:dyDescent="0.25"/>
  <cols>
    <col min="1" max="1" width="17.90625" style="8" customWidth="1"/>
    <col min="2" max="2" width="10.08984375" style="8" customWidth="1"/>
    <col min="3" max="3" width="9.36328125" style="8" customWidth="1"/>
    <col min="4" max="4" width="9.54296875" style="8" customWidth="1"/>
    <col min="5" max="5" width="9.90625" style="8" customWidth="1"/>
    <col min="6" max="6" width="8.54296875" style="8" customWidth="1"/>
    <col min="7" max="16384" width="11.453125" style="8"/>
  </cols>
  <sheetData>
    <row r="1" spans="1:5" s="5" customFormat="1" ht="26.25" customHeight="1" x14ac:dyDescent="0.3">
      <c r="A1" s="290" t="str">
        <f>Innhold!A23</f>
        <v>Tabell 18 Årsverk utført ved instituttet av forskere/faglig personale ansatt i hovedstilling ved annen institusjon. 2024.</v>
      </c>
      <c r="B1" s="291"/>
      <c r="C1" s="291"/>
      <c r="D1" s="291"/>
      <c r="E1" s="291"/>
    </row>
    <row r="2" spans="1:5" s="5" customFormat="1" ht="12" customHeight="1" x14ac:dyDescent="0.25">
      <c r="A2" s="6"/>
      <c r="B2" s="6"/>
      <c r="C2" s="6"/>
      <c r="D2" s="6"/>
      <c r="E2" s="6"/>
    </row>
    <row r="3" spans="1:5" s="5" customFormat="1" ht="12" customHeight="1" x14ac:dyDescent="0.25">
      <c r="A3" s="7"/>
      <c r="B3" s="7"/>
      <c r="C3" s="7"/>
      <c r="D3" s="7"/>
      <c r="E3" s="7"/>
    </row>
    <row r="4" spans="1:5" s="5" customFormat="1" ht="23.25" customHeight="1" x14ac:dyDescent="0.25">
      <c r="A4" s="8"/>
      <c r="B4" s="289" t="s">
        <v>21</v>
      </c>
      <c r="C4" s="289"/>
      <c r="D4" s="289"/>
      <c r="E4" s="289"/>
    </row>
    <row r="5" spans="1:5" s="70" customFormat="1" ht="33" x14ac:dyDescent="0.25">
      <c r="A5" s="77"/>
      <c r="B5" s="77" t="s">
        <v>175</v>
      </c>
      <c r="C5" s="118" t="s">
        <v>56</v>
      </c>
      <c r="D5" s="77" t="s">
        <v>60</v>
      </c>
      <c r="E5" s="118" t="s">
        <v>8</v>
      </c>
    </row>
    <row r="6" spans="1:5" s="5" customFormat="1" ht="15" customHeight="1" x14ac:dyDescent="0.25">
      <c r="A6" s="12" t="s">
        <v>104</v>
      </c>
      <c r="B6" s="102">
        <v>0</v>
      </c>
      <c r="C6" s="102">
        <v>0.4</v>
      </c>
      <c r="D6" s="102">
        <v>0.2</v>
      </c>
      <c r="E6" s="102">
        <v>0.60000000000000009</v>
      </c>
    </row>
    <row r="7" spans="1:5" s="5" customFormat="1" ht="15" customHeight="1" x14ac:dyDescent="0.25">
      <c r="A7" s="13" t="s">
        <v>108</v>
      </c>
      <c r="B7" s="103">
        <v>0.19</v>
      </c>
      <c r="C7" s="103">
        <v>0.56999999999999995</v>
      </c>
      <c r="D7" s="103">
        <v>0.38</v>
      </c>
      <c r="E7" s="103">
        <v>1.1400000000000001</v>
      </c>
    </row>
    <row r="8" spans="1:5" s="5" customFormat="1" ht="15" customHeight="1" x14ac:dyDescent="0.25">
      <c r="A8" s="12" t="s">
        <v>105</v>
      </c>
      <c r="B8" s="102">
        <v>0</v>
      </c>
      <c r="C8" s="102">
        <v>0.02</v>
      </c>
      <c r="D8" s="102">
        <v>0</v>
      </c>
      <c r="E8" s="102">
        <v>0.02</v>
      </c>
    </row>
    <row r="9" spans="1:5" s="5" customFormat="1" ht="15" customHeight="1" x14ac:dyDescent="0.25">
      <c r="A9" s="13" t="s">
        <v>106</v>
      </c>
      <c r="B9" s="103">
        <v>0</v>
      </c>
      <c r="C9" s="103">
        <v>0.2</v>
      </c>
      <c r="D9" s="103">
        <v>0</v>
      </c>
      <c r="E9" s="103">
        <v>0.2</v>
      </c>
    </row>
    <row r="10" spans="1:5" s="5" customFormat="1" ht="15" customHeight="1" x14ac:dyDescent="0.25">
      <c r="A10" s="12" t="s">
        <v>107</v>
      </c>
      <c r="B10" s="102">
        <v>0</v>
      </c>
      <c r="C10" s="102">
        <v>1.23</v>
      </c>
      <c r="D10" s="102">
        <v>0</v>
      </c>
      <c r="E10" s="102">
        <v>1.23</v>
      </c>
    </row>
    <row r="11" spans="1:5" s="5" customFormat="1" ht="15" customHeight="1" x14ac:dyDescent="0.25">
      <c r="A11" s="13" t="s">
        <v>221</v>
      </c>
      <c r="B11" s="103">
        <v>0</v>
      </c>
      <c r="C11" s="103">
        <v>0</v>
      </c>
      <c r="D11" s="103">
        <v>0</v>
      </c>
      <c r="E11" s="103">
        <v>0</v>
      </c>
    </row>
    <row r="12" spans="1:5" s="5" customFormat="1" ht="15" customHeight="1" x14ac:dyDescent="0.25">
      <c r="A12" s="12" t="s">
        <v>172</v>
      </c>
      <c r="B12" s="102">
        <v>0</v>
      </c>
      <c r="C12" s="102">
        <v>1.3</v>
      </c>
      <c r="D12" s="102">
        <v>0</v>
      </c>
      <c r="E12" s="102">
        <v>1.3</v>
      </c>
    </row>
    <row r="13" spans="1:5" s="5" customFormat="1" ht="15" customHeight="1" x14ac:dyDescent="0.25">
      <c r="A13" s="13" t="s">
        <v>109</v>
      </c>
      <c r="B13" s="103">
        <v>0</v>
      </c>
      <c r="C13" s="103">
        <v>0</v>
      </c>
      <c r="D13" s="103">
        <v>0</v>
      </c>
      <c r="E13" s="103">
        <v>0</v>
      </c>
    </row>
    <row r="14" spans="1:5" s="5" customFormat="1" ht="15" customHeight="1" x14ac:dyDescent="0.25">
      <c r="A14" s="61" t="s">
        <v>4</v>
      </c>
      <c r="B14" s="104">
        <f>SUM(B6:B13)</f>
        <v>0.19</v>
      </c>
      <c r="C14" s="104">
        <f>SUM(C6:C13)</f>
        <v>3.7199999999999998</v>
      </c>
      <c r="D14" s="104">
        <f>SUM(D6:D13)</f>
        <v>0.58000000000000007</v>
      </c>
      <c r="E14" s="104">
        <f>SUM(E6:E13)</f>
        <v>4.49</v>
      </c>
    </row>
  </sheetData>
  <mergeCells count="2">
    <mergeCell ref="B4:E4"/>
    <mergeCell ref="A1:E1"/>
  </mergeCells>
  <phoneticPr fontId="9" type="noConversion"/>
  <conditionalFormatting sqref="A1 F1:AV1">
    <cfRule type="cellIs" dxfId="79" priority="54" operator="equal">
      <formula>0</formula>
    </cfRule>
  </conditionalFormatting>
  <conditionalFormatting sqref="A12:E12">
    <cfRule type="cellIs" dxfId="78" priority="6" operator="equal">
      <formula>0</formula>
    </cfRule>
  </conditionalFormatting>
  <conditionalFormatting sqref="A13:E13">
    <cfRule type="cellIs" dxfId="77" priority="2" operator="equal">
      <formula>0</formula>
    </cfRule>
  </conditionalFormatting>
  <conditionalFormatting sqref="A2:AV6 A8:AV8 A10:AV10">
    <cfRule type="cellIs" dxfId="76" priority="13" operator="equal">
      <formula>0</formula>
    </cfRule>
  </conditionalFormatting>
  <conditionalFormatting sqref="A7:AV7 A9:AV9">
    <cfRule type="cellIs" dxfId="75" priority="12" operator="equal">
      <formula>0</formula>
    </cfRule>
  </conditionalFormatting>
  <conditionalFormatting sqref="A11:AV11">
    <cfRule type="cellIs" dxfId="74" priority="1" operator="equal">
      <formula>0</formula>
    </cfRule>
  </conditionalFormatting>
  <conditionalFormatting sqref="A14:AV14">
    <cfRule type="cellIs" dxfId="73" priority="11" operator="equal">
      <formula>0</formula>
    </cfRule>
  </conditionalFormatting>
  <conditionalFormatting sqref="F12:AV13">
    <cfRule type="cellIs" dxfId="72" priority="14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>
    <tabColor theme="6"/>
    <pageSetUpPr fitToPage="1"/>
  </sheetPr>
  <dimension ref="A1:R16"/>
  <sheetViews>
    <sheetView showGridLines="0" zoomScaleNormal="100" workbookViewId="0">
      <selection activeCell="V41" sqref="V41"/>
    </sheetView>
  </sheetViews>
  <sheetFormatPr baseColWidth="10" defaultColWidth="11.453125" defaultRowHeight="11" x14ac:dyDescent="0.25"/>
  <cols>
    <col min="1" max="1" width="23.90625" style="8" customWidth="1"/>
    <col min="2" max="4" width="8.90625" style="8" customWidth="1"/>
    <col min="5" max="7" width="7.6328125" style="8" customWidth="1"/>
    <col min="8" max="9" width="9" style="8" customWidth="1"/>
    <col min="10" max="10" width="6.90625" style="8" customWidth="1"/>
    <col min="11" max="13" width="8" style="8" customWidth="1"/>
    <col min="14" max="15" width="1.6328125" style="8" customWidth="1"/>
    <col min="16" max="18" width="7.6328125" style="8" customWidth="1"/>
    <col min="19" max="19" width="5.90625" style="8" customWidth="1"/>
    <col min="20" max="16384" width="11.453125" style="8"/>
  </cols>
  <sheetData>
    <row r="1" spans="1:18" s="5" customFormat="1" ht="15" customHeight="1" x14ac:dyDescent="0.3">
      <c r="A1" s="1" t="str">
        <f>Innhold!A24</f>
        <v>Tabell 19 Veiledning og forskerutdanning i 2024</v>
      </c>
      <c r="B1" s="8"/>
      <c r="C1" s="8"/>
      <c r="D1" s="8"/>
      <c r="E1" s="8"/>
      <c r="F1" s="8"/>
      <c r="G1" s="8"/>
      <c r="H1" s="8"/>
      <c r="I1" s="8"/>
      <c r="J1" s="8"/>
      <c r="K1" s="6"/>
      <c r="L1" s="8"/>
      <c r="M1" s="8"/>
      <c r="N1" s="8"/>
      <c r="O1" s="8"/>
      <c r="P1" s="8"/>
      <c r="Q1" s="8"/>
      <c r="R1" s="8"/>
    </row>
    <row r="2" spans="1:18" s="5" customFormat="1" ht="12" customHeight="1" x14ac:dyDescent="0.25">
      <c r="A2" s="6"/>
      <c r="B2" s="8"/>
      <c r="C2" s="8"/>
      <c r="D2" s="8"/>
      <c r="E2" s="8"/>
      <c r="F2" s="8"/>
      <c r="G2" s="8"/>
      <c r="H2" s="8"/>
      <c r="I2" s="8"/>
      <c r="J2" s="8"/>
      <c r="K2" s="6"/>
      <c r="L2" s="8"/>
      <c r="M2" s="8"/>
      <c r="N2" s="8"/>
      <c r="O2" s="8"/>
      <c r="P2" s="8"/>
      <c r="Q2" s="8"/>
      <c r="R2" s="8"/>
    </row>
    <row r="3" spans="1:18" s="5" customFormat="1" ht="12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5" customFormat="1" ht="33.75" customHeight="1" x14ac:dyDescent="0.25">
      <c r="A4" s="265"/>
      <c r="B4" s="292" t="s">
        <v>87</v>
      </c>
      <c r="C4" s="292"/>
      <c r="D4" s="292"/>
      <c r="E4" s="292" t="s">
        <v>117</v>
      </c>
      <c r="F4" s="292"/>
      <c r="G4" s="292"/>
      <c r="H4" s="292" t="s">
        <v>61</v>
      </c>
      <c r="I4" s="292"/>
      <c r="J4" s="292"/>
      <c r="K4" s="292" t="s">
        <v>92</v>
      </c>
      <c r="L4" s="292"/>
      <c r="M4" s="292"/>
      <c r="N4" s="93"/>
      <c r="O4" s="94"/>
      <c r="P4" s="292" t="s">
        <v>118</v>
      </c>
      <c r="Q4" s="292"/>
      <c r="R4" s="292"/>
    </row>
    <row r="5" spans="1:18" s="70" customFormat="1" x14ac:dyDescent="0.25">
      <c r="A5" s="77"/>
      <c r="B5" s="118" t="s">
        <v>62</v>
      </c>
      <c r="C5" s="118" t="s">
        <v>63</v>
      </c>
      <c r="D5" s="118" t="s">
        <v>8</v>
      </c>
      <c r="E5" s="251" t="s">
        <v>62</v>
      </c>
      <c r="F5" s="251" t="s">
        <v>63</v>
      </c>
      <c r="G5" s="118" t="s">
        <v>8</v>
      </c>
      <c r="H5" s="118" t="s">
        <v>62</v>
      </c>
      <c r="I5" s="118" t="s">
        <v>63</v>
      </c>
      <c r="J5" s="118" t="s">
        <v>8</v>
      </c>
      <c r="K5" s="118" t="s">
        <v>62</v>
      </c>
      <c r="L5" s="64" t="s">
        <v>63</v>
      </c>
      <c r="M5" s="64" t="s">
        <v>8</v>
      </c>
      <c r="N5" s="118"/>
      <c r="O5" s="118"/>
      <c r="P5" s="251" t="s">
        <v>62</v>
      </c>
      <c r="Q5" s="251" t="s">
        <v>63</v>
      </c>
      <c r="R5" s="118" t="s">
        <v>8</v>
      </c>
    </row>
    <row r="6" spans="1:18" s="5" customFormat="1" ht="15" customHeight="1" x14ac:dyDescent="0.25">
      <c r="A6" s="12" t="s">
        <v>104</v>
      </c>
      <c r="B6" s="81">
        <v>6</v>
      </c>
      <c r="C6" s="81">
        <v>0</v>
      </c>
      <c r="D6" s="81">
        <v>6</v>
      </c>
      <c r="E6" s="81">
        <v>6</v>
      </c>
      <c r="F6" s="81">
        <v>5</v>
      </c>
      <c r="G6" s="81">
        <v>11</v>
      </c>
      <c r="H6" s="81">
        <v>0</v>
      </c>
      <c r="I6" s="81">
        <v>2</v>
      </c>
      <c r="J6" s="81">
        <v>2</v>
      </c>
      <c r="K6" s="81">
        <v>1</v>
      </c>
      <c r="L6" s="81">
        <v>1</v>
      </c>
      <c r="M6" s="81">
        <v>2</v>
      </c>
      <c r="N6" s="81"/>
      <c r="O6" s="81"/>
      <c r="P6" s="81">
        <v>1</v>
      </c>
      <c r="Q6" s="81">
        <v>1</v>
      </c>
      <c r="R6" s="81">
        <v>2</v>
      </c>
    </row>
    <row r="7" spans="1:18" s="5" customFormat="1" ht="15" customHeight="1" x14ac:dyDescent="0.25">
      <c r="A7" s="13" t="s">
        <v>108</v>
      </c>
      <c r="B7" s="80">
        <v>3</v>
      </c>
      <c r="C7" s="80">
        <v>6</v>
      </c>
      <c r="D7" s="80">
        <v>9</v>
      </c>
      <c r="E7" s="80">
        <v>2</v>
      </c>
      <c r="F7" s="80">
        <v>7</v>
      </c>
      <c r="G7" s="80">
        <v>9</v>
      </c>
      <c r="H7" s="80">
        <v>1</v>
      </c>
      <c r="I7" s="80">
        <v>1</v>
      </c>
      <c r="J7" s="80">
        <v>2</v>
      </c>
      <c r="K7" s="80">
        <v>3</v>
      </c>
      <c r="L7" s="80">
        <v>0</v>
      </c>
      <c r="M7" s="80">
        <v>3</v>
      </c>
      <c r="N7" s="80"/>
      <c r="O7" s="80"/>
      <c r="P7" s="80">
        <v>2</v>
      </c>
      <c r="Q7" s="80">
        <v>2</v>
      </c>
      <c r="R7" s="80">
        <v>4</v>
      </c>
    </row>
    <row r="8" spans="1:18" s="5" customFormat="1" ht="15" customHeight="1" x14ac:dyDescent="0.25">
      <c r="A8" s="12" t="s">
        <v>105</v>
      </c>
      <c r="B8" s="81">
        <v>2</v>
      </c>
      <c r="C8" s="81">
        <v>2</v>
      </c>
      <c r="D8" s="81">
        <v>4</v>
      </c>
      <c r="E8" s="81">
        <v>1</v>
      </c>
      <c r="F8" s="81">
        <v>2</v>
      </c>
      <c r="G8" s="81">
        <v>3</v>
      </c>
      <c r="H8" s="81">
        <v>1</v>
      </c>
      <c r="I8" s="81">
        <v>1</v>
      </c>
      <c r="J8" s="81">
        <v>2</v>
      </c>
      <c r="K8" s="81">
        <v>0</v>
      </c>
      <c r="L8" s="81">
        <v>0</v>
      </c>
      <c r="M8" s="81">
        <v>0</v>
      </c>
      <c r="N8" s="81"/>
      <c r="O8" s="81"/>
      <c r="P8" s="81">
        <v>0</v>
      </c>
      <c r="Q8" s="81">
        <v>0</v>
      </c>
      <c r="R8" s="81">
        <v>0</v>
      </c>
    </row>
    <row r="9" spans="1:18" s="5" customFormat="1" ht="15" customHeight="1" x14ac:dyDescent="0.25">
      <c r="A9" s="13" t="s">
        <v>106</v>
      </c>
      <c r="B9" s="80">
        <v>1</v>
      </c>
      <c r="C9" s="80">
        <v>4</v>
      </c>
      <c r="D9" s="80">
        <v>5</v>
      </c>
      <c r="E9" s="80">
        <v>4</v>
      </c>
      <c r="F9" s="80">
        <v>7</v>
      </c>
      <c r="G9" s="80">
        <v>11</v>
      </c>
      <c r="H9" s="80">
        <v>0</v>
      </c>
      <c r="I9" s="80">
        <v>0</v>
      </c>
      <c r="J9" s="80">
        <v>0</v>
      </c>
      <c r="K9" s="80">
        <v>2</v>
      </c>
      <c r="L9" s="80">
        <v>1</v>
      </c>
      <c r="M9" s="80">
        <v>3</v>
      </c>
      <c r="N9" s="80"/>
      <c r="O9" s="80"/>
      <c r="P9" s="80">
        <v>2</v>
      </c>
      <c r="Q9" s="80">
        <v>1</v>
      </c>
      <c r="R9" s="80">
        <v>3</v>
      </c>
    </row>
    <row r="10" spans="1:18" s="5" customFormat="1" ht="15" customHeight="1" x14ac:dyDescent="0.25">
      <c r="A10" s="12" t="s">
        <v>107</v>
      </c>
      <c r="B10" s="81">
        <v>9</v>
      </c>
      <c r="C10" s="81">
        <v>5</v>
      </c>
      <c r="D10" s="81">
        <v>14</v>
      </c>
      <c r="E10" s="81">
        <v>12</v>
      </c>
      <c r="F10" s="81">
        <v>25</v>
      </c>
      <c r="G10" s="81">
        <v>37</v>
      </c>
      <c r="H10" s="81">
        <v>6</v>
      </c>
      <c r="I10" s="81">
        <v>5</v>
      </c>
      <c r="J10" s="81">
        <v>11</v>
      </c>
      <c r="K10" s="81">
        <v>6</v>
      </c>
      <c r="L10" s="81">
        <v>4</v>
      </c>
      <c r="M10" s="81">
        <v>10</v>
      </c>
      <c r="N10" s="81"/>
      <c r="O10" s="81"/>
      <c r="P10" s="81">
        <v>18</v>
      </c>
      <c r="Q10" s="81">
        <v>30</v>
      </c>
      <c r="R10" s="81">
        <v>48</v>
      </c>
    </row>
    <row r="11" spans="1:18" s="5" customFormat="1" ht="15" customHeight="1" x14ac:dyDescent="0.25">
      <c r="A11" s="13" t="s">
        <v>221</v>
      </c>
      <c r="B11" s="80">
        <v>5</v>
      </c>
      <c r="C11" s="80">
        <v>4</v>
      </c>
      <c r="D11" s="80">
        <v>9</v>
      </c>
      <c r="E11" s="80">
        <v>2</v>
      </c>
      <c r="F11" s="80">
        <v>7</v>
      </c>
      <c r="G11" s="80">
        <v>9</v>
      </c>
      <c r="H11" s="80">
        <v>2</v>
      </c>
      <c r="I11" s="80">
        <v>2</v>
      </c>
      <c r="J11" s="80">
        <v>4</v>
      </c>
      <c r="K11" s="80">
        <v>16</v>
      </c>
      <c r="L11" s="80">
        <v>6</v>
      </c>
      <c r="M11" s="80">
        <v>22</v>
      </c>
      <c r="N11" s="80">
        <v>0</v>
      </c>
      <c r="O11" s="80">
        <v>0</v>
      </c>
      <c r="P11" s="80">
        <v>13</v>
      </c>
      <c r="Q11" s="80">
        <v>10</v>
      </c>
      <c r="R11" s="80">
        <v>23</v>
      </c>
    </row>
    <row r="12" spans="1:18" s="5" customFormat="1" ht="15" customHeight="1" x14ac:dyDescent="0.25">
      <c r="A12" s="12" t="s">
        <v>172</v>
      </c>
      <c r="B12" s="81">
        <v>12</v>
      </c>
      <c r="C12" s="81">
        <v>6</v>
      </c>
      <c r="D12" s="81">
        <v>18</v>
      </c>
      <c r="E12" s="81">
        <v>10</v>
      </c>
      <c r="F12" s="81">
        <v>9</v>
      </c>
      <c r="G12" s="81">
        <v>19</v>
      </c>
      <c r="H12" s="81">
        <v>0</v>
      </c>
      <c r="I12" s="81">
        <v>1</v>
      </c>
      <c r="J12" s="81">
        <v>1</v>
      </c>
      <c r="K12" s="81">
        <v>5</v>
      </c>
      <c r="L12" s="81">
        <v>7</v>
      </c>
      <c r="M12" s="81">
        <v>12</v>
      </c>
      <c r="N12" s="81"/>
      <c r="O12" s="81"/>
      <c r="P12" s="81">
        <v>9</v>
      </c>
      <c r="Q12" s="81">
        <v>9</v>
      </c>
      <c r="R12" s="81">
        <v>18</v>
      </c>
    </row>
    <row r="13" spans="1:18" s="5" customFormat="1" ht="15" customHeight="1" x14ac:dyDescent="0.25">
      <c r="A13" s="13" t="s">
        <v>109</v>
      </c>
      <c r="B13" s="80">
        <v>6</v>
      </c>
      <c r="C13" s="80">
        <v>3</v>
      </c>
      <c r="D13" s="80">
        <v>9</v>
      </c>
      <c r="E13" s="80">
        <v>2</v>
      </c>
      <c r="F13" s="80">
        <v>5</v>
      </c>
      <c r="G13" s="80">
        <v>7</v>
      </c>
      <c r="H13" s="80">
        <v>1</v>
      </c>
      <c r="I13" s="80">
        <v>0</v>
      </c>
      <c r="J13" s="80">
        <v>1</v>
      </c>
      <c r="K13" s="80">
        <v>1</v>
      </c>
      <c r="L13" s="80">
        <v>0</v>
      </c>
      <c r="M13" s="80">
        <v>1</v>
      </c>
      <c r="N13" s="80"/>
      <c r="O13" s="80"/>
      <c r="P13" s="80">
        <v>1</v>
      </c>
      <c r="Q13" s="80">
        <v>4</v>
      </c>
      <c r="R13" s="80">
        <v>5</v>
      </c>
    </row>
    <row r="14" spans="1:18" s="5" customFormat="1" ht="15" customHeight="1" x14ac:dyDescent="0.25">
      <c r="A14" s="61" t="s">
        <v>4</v>
      </c>
      <c r="B14" s="82">
        <f t="shared" ref="B14:R14" si="0">SUM(B6:B13)</f>
        <v>44</v>
      </c>
      <c r="C14" s="82">
        <f t="shared" si="0"/>
        <v>30</v>
      </c>
      <c r="D14" s="82">
        <f t="shared" si="0"/>
        <v>74</v>
      </c>
      <c r="E14" s="82">
        <f t="shared" si="0"/>
        <v>39</v>
      </c>
      <c r="F14" s="82">
        <f t="shared" si="0"/>
        <v>67</v>
      </c>
      <c r="G14" s="82">
        <f t="shared" si="0"/>
        <v>106</v>
      </c>
      <c r="H14" s="82">
        <f t="shared" si="0"/>
        <v>11</v>
      </c>
      <c r="I14" s="82">
        <f t="shared" si="0"/>
        <v>12</v>
      </c>
      <c r="J14" s="82">
        <f t="shared" si="0"/>
        <v>23</v>
      </c>
      <c r="K14" s="82">
        <f t="shared" si="0"/>
        <v>34</v>
      </c>
      <c r="L14" s="82">
        <f t="shared" si="0"/>
        <v>19</v>
      </c>
      <c r="M14" s="82">
        <f t="shared" si="0"/>
        <v>53</v>
      </c>
      <c r="N14" s="82">
        <f t="shared" si="0"/>
        <v>0</v>
      </c>
      <c r="O14" s="82">
        <f t="shared" si="0"/>
        <v>0</v>
      </c>
      <c r="P14" s="82">
        <f t="shared" si="0"/>
        <v>46</v>
      </c>
      <c r="Q14" s="82">
        <f t="shared" si="0"/>
        <v>57</v>
      </c>
      <c r="R14" s="82">
        <f t="shared" si="0"/>
        <v>103</v>
      </c>
    </row>
    <row r="15" spans="1:18" s="5" customFormat="1" x14ac:dyDescent="0.25">
      <c r="A15" s="8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160"/>
      <c r="M15" s="160"/>
      <c r="N15" s="81"/>
      <c r="O15" s="81"/>
      <c r="P15" s="81"/>
      <c r="Q15" s="81"/>
      <c r="R15" s="81"/>
    </row>
    <row r="16" spans="1:18" s="5" customFormat="1" x14ac:dyDescent="0.25">
      <c r="A16" s="8" t="s">
        <v>222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</sheetData>
  <mergeCells count="5">
    <mergeCell ref="K4:M4"/>
    <mergeCell ref="E4:G4"/>
    <mergeCell ref="B4:D4"/>
    <mergeCell ref="H4:J4"/>
    <mergeCell ref="P4:R4"/>
  </mergeCells>
  <phoneticPr fontId="9" type="noConversion"/>
  <conditionalFormatting sqref="A12:R12">
    <cfRule type="cellIs" dxfId="71" priority="11" operator="equal">
      <formula>0</formula>
    </cfRule>
  </conditionalFormatting>
  <conditionalFormatting sqref="A13:R13">
    <cfRule type="cellIs" dxfId="70" priority="3" operator="equal">
      <formula>0</formula>
    </cfRule>
  </conditionalFormatting>
  <conditionalFormatting sqref="A1:BA6 A8:BA8 A10:BA10">
    <cfRule type="cellIs" dxfId="69" priority="14" operator="equal">
      <formula>0</formula>
    </cfRule>
  </conditionalFormatting>
  <conditionalFormatting sqref="A7:BA7 A9:BA9">
    <cfRule type="cellIs" dxfId="68" priority="13" operator="equal">
      <formula>0</formula>
    </cfRule>
  </conditionalFormatting>
  <conditionalFormatting sqref="A11:BA11">
    <cfRule type="cellIs" dxfId="67" priority="1" operator="equal">
      <formula>0</formula>
    </cfRule>
  </conditionalFormatting>
  <conditionalFormatting sqref="A14:BA14">
    <cfRule type="cellIs" dxfId="66" priority="12" operator="equal">
      <formula>0</formula>
    </cfRule>
  </conditionalFormatting>
  <conditionalFormatting sqref="B15:BA15">
    <cfRule type="cellIs" dxfId="65" priority="20" operator="equal">
      <formula>0</formula>
    </cfRule>
  </conditionalFormatting>
  <conditionalFormatting sqref="S12:BA13">
    <cfRule type="cellIs" dxfId="64" priority="60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88" orientation="landscape" r:id="rId1"/>
  <headerFooter alignWithMargins="0"/>
  <colBreaks count="1" manualBreakCount="1">
    <brk id="1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2">
    <tabColor theme="6"/>
    <pageSetUpPr fitToPage="1"/>
  </sheetPr>
  <dimension ref="A1:X14"/>
  <sheetViews>
    <sheetView showGridLines="0" zoomScaleNormal="100" workbookViewId="0">
      <selection activeCell="H27" sqref="H27"/>
    </sheetView>
  </sheetViews>
  <sheetFormatPr baseColWidth="10" defaultColWidth="9.6328125" defaultRowHeight="13.25" customHeight="1" x14ac:dyDescent="0.25"/>
  <cols>
    <col min="1" max="1" width="19.6328125" style="8" customWidth="1"/>
    <col min="2" max="3" width="8.6328125" style="8" customWidth="1"/>
    <col min="4" max="4" width="1.6328125" style="8" customWidth="1"/>
    <col min="5" max="6" width="8.6328125" style="8" customWidth="1"/>
    <col min="7" max="7" width="1.6328125" style="8" customWidth="1"/>
    <col min="8" max="9" width="8.6328125" style="8" customWidth="1"/>
    <col min="10" max="10" width="1.6328125" style="8" customWidth="1"/>
    <col min="11" max="12" width="8.6328125" style="8" customWidth="1"/>
    <col min="13" max="13" width="1.6328125" style="8" customWidth="1"/>
    <col min="14" max="15" width="8.6328125" style="8" customWidth="1"/>
    <col min="16" max="16" width="1.6328125" style="8" customWidth="1"/>
    <col min="17" max="18" width="8.6328125" style="8" customWidth="1"/>
    <col min="19" max="19" width="1.6328125" style="8" customWidth="1"/>
    <col min="20" max="21" width="8.6328125" style="8" customWidth="1"/>
    <col min="22" max="22" width="1.6328125" style="8" customWidth="1"/>
    <col min="23" max="24" width="8.6328125" style="8" customWidth="1"/>
    <col min="25" max="25" width="5" style="8" bestFit="1" customWidth="1"/>
    <col min="26" max="16384" width="9.6328125" style="8"/>
  </cols>
  <sheetData>
    <row r="1" spans="1:24" s="5" customFormat="1" ht="15" customHeight="1" x14ac:dyDescent="0.3">
      <c r="A1" s="1" t="str">
        <f>Innhold!A25</f>
        <v>Tabell 20 Utenlandske gjesteforskere ved instituttene i 2024. Antall forskere og oppholdenes varighet i måneder.</v>
      </c>
      <c r="B1" s="6"/>
      <c r="C1" s="6"/>
      <c r="D1" s="6"/>
      <c r="E1" s="11"/>
      <c r="F1" s="11"/>
      <c r="G1" s="11"/>
      <c r="H1" s="6"/>
      <c r="I1" s="11"/>
      <c r="J1" s="11"/>
      <c r="K1" s="11"/>
      <c r="L1" s="11"/>
      <c r="M1" s="11"/>
      <c r="N1" s="11"/>
      <c r="O1" s="11"/>
      <c r="P1" s="11"/>
      <c r="Q1" s="6"/>
      <c r="R1" s="6"/>
      <c r="S1" s="6"/>
      <c r="T1" s="6"/>
      <c r="U1" s="6"/>
      <c r="V1" s="6"/>
      <c r="W1" s="6"/>
      <c r="X1" s="6"/>
    </row>
    <row r="2" spans="1:24" s="5" customFormat="1" ht="12" customHeight="1" x14ac:dyDescent="0.25">
      <c r="A2" s="6"/>
      <c r="B2" s="6"/>
      <c r="C2" s="6"/>
      <c r="D2" s="6"/>
      <c r="E2" s="11"/>
      <c r="F2" s="11"/>
      <c r="G2" s="11"/>
      <c r="H2" s="6"/>
      <c r="I2" s="11"/>
      <c r="J2" s="11"/>
      <c r="K2" s="11"/>
      <c r="L2" s="11"/>
      <c r="M2" s="11"/>
      <c r="N2" s="11"/>
      <c r="O2" s="11"/>
      <c r="P2" s="11"/>
      <c r="Q2" s="6"/>
      <c r="R2" s="6"/>
      <c r="S2" s="6"/>
      <c r="T2" s="6"/>
      <c r="U2" s="6"/>
      <c r="V2" s="6"/>
      <c r="W2" s="6"/>
      <c r="X2" s="6"/>
    </row>
    <row r="3" spans="1:24" s="5" customFormat="1" ht="12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s="5" customFormat="1" ht="11" x14ac:dyDescent="0.25">
      <c r="A4" s="8"/>
      <c r="B4" s="277" t="s">
        <v>23</v>
      </c>
      <c r="C4" s="277"/>
      <c r="D4" s="9"/>
      <c r="E4" s="277" t="s">
        <v>24</v>
      </c>
      <c r="F4" s="277"/>
      <c r="G4" s="9"/>
      <c r="H4" s="277" t="s">
        <v>25</v>
      </c>
      <c r="I4" s="277"/>
      <c r="J4" s="9"/>
      <c r="K4" s="277" t="s">
        <v>26</v>
      </c>
      <c r="L4" s="277"/>
      <c r="M4" s="9"/>
      <c r="N4" s="277" t="s">
        <v>27</v>
      </c>
      <c r="O4" s="277"/>
      <c r="P4" s="9"/>
      <c r="Q4" s="277" t="s">
        <v>28</v>
      </c>
      <c r="R4" s="277"/>
      <c r="S4" s="9"/>
      <c r="T4" s="280" t="s">
        <v>18</v>
      </c>
      <c r="U4" s="277"/>
      <c r="V4" s="9"/>
      <c r="W4" s="277" t="s">
        <v>2</v>
      </c>
      <c r="X4" s="277"/>
    </row>
    <row r="5" spans="1:24" s="70" customFormat="1" ht="11" x14ac:dyDescent="0.25">
      <c r="A5" s="77"/>
      <c r="B5" s="118" t="s">
        <v>13</v>
      </c>
      <c r="C5" s="118" t="s">
        <v>65</v>
      </c>
      <c r="D5" s="118"/>
      <c r="E5" s="118" t="s">
        <v>13</v>
      </c>
      <c r="F5" s="251" t="s">
        <v>65</v>
      </c>
      <c r="G5" s="251"/>
      <c r="H5" s="118" t="s">
        <v>13</v>
      </c>
      <c r="I5" s="118" t="s">
        <v>65</v>
      </c>
      <c r="J5" s="118"/>
      <c r="K5" s="118" t="s">
        <v>13</v>
      </c>
      <c r="L5" s="118" t="s">
        <v>65</v>
      </c>
      <c r="M5" s="118"/>
      <c r="N5" s="118" t="s">
        <v>13</v>
      </c>
      <c r="O5" s="118" t="s">
        <v>65</v>
      </c>
      <c r="P5" s="118"/>
      <c r="Q5" s="118" t="s">
        <v>13</v>
      </c>
      <c r="R5" s="118" t="s">
        <v>65</v>
      </c>
      <c r="S5" s="118"/>
      <c r="T5" s="251" t="s">
        <v>13</v>
      </c>
      <c r="U5" s="118" t="s">
        <v>65</v>
      </c>
      <c r="V5" s="118"/>
      <c r="W5" s="118" t="s">
        <v>13</v>
      </c>
      <c r="X5" s="118" t="s">
        <v>65</v>
      </c>
    </row>
    <row r="6" spans="1:24" s="5" customFormat="1" ht="15" customHeight="1" x14ac:dyDescent="0.25">
      <c r="A6" s="12" t="s">
        <v>104</v>
      </c>
      <c r="B6" s="78">
        <v>0</v>
      </c>
      <c r="C6" s="78">
        <v>0</v>
      </c>
      <c r="D6" s="78"/>
      <c r="E6" s="78">
        <v>0</v>
      </c>
      <c r="F6" s="78">
        <v>0</v>
      </c>
      <c r="G6" s="78"/>
      <c r="H6" s="78">
        <v>0</v>
      </c>
      <c r="I6" s="78">
        <v>0</v>
      </c>
      <c r="J6" s="78"/>
      <c r="K6" s="78">
        <v>0</v>
      </c>
      <c r="L6" s="78">
        <v>0</v>
      </c>
      <c r="M6" s="78"/>
      <c r="N6" s="78">
        <v>0</v>
      </c>
      <c r="O6" s="78">
        <v>0</v>
      </c>
      <c r="P6" s="78"/>
      <c r="Q6" s="78">
        <v>0</v>
      </c>
      <c r="R6" s="78">
        <v>0</v>
      </c>
      <c r="S6" s="78"/>
      <c r="T6" s="78">
        <v>0</v>
      </c>
      <c r="U6" s="78">
        <v>0</v>
      </c>
      <c r="V6" s="78"/>
      <c r="W6" s="78">
        <v>0</v>
      </c>
      <c r="X6" s="78">
        <v>0</v>
      </c>
    </row>
    <row r="7" spans="1:24" s="5" customFormat="1" ht="15" customHeight="1" x14ac:dyDescent="0.25">
      <c r="A7" s="13" t="s">
        <v>108</v>
      </c>
      <c r="B7" s="79">
        <v>2</v>
      </c>
      <c r="C7" s="79">
        <v>9</v>
      </c>
      <c r="D7" s="79"/>
      <c r="E7" s="79">
        <v>4</v>
      </c>
      <c r="F7" s="79">
        <v>18</v>
      </c>
      <c r="G7" s="79"/>
      <c r="H7" s="79">
        <v>0</v>
      </c>
      <c r="I7" s="79">
        <v>0</v>
      </c>
      <c r="J7" s="79"/>
      <c r="K7" s="79">
        <v>1</v>
      </c>
      <c r="L7" s="79">
        <v>5</v>
      </c>
      <c r="M7" s="79"/>
      <c r="N7" s="79">
        <v>0</v>
      </c>
      <c r="O7" s="79">
        <v>0</v>
      </c>
      <c r="P7" s="79"/>
      <c r="Q7" s="79">
        <v>4</v>
      </c>
      <c r="R7" s="79">
        <v>22</v>
      </c>
      <c r="S7" s="79"/>
      <c r="T7" s="79">
        <v>3</v>
      </c>
      <c r="U7" s="79">
        <v>6</v>
      </c>
      <c r="V7" s="79"/>
      <c r="W7" s="79">
        <v>14</v>
      </c>
      <c r="X7" s="79">
        <v>60</v>
      </c>
    </row>
    <row r="8" spans="1:24" s="5" customFormat="1" ht="15" customHeight="1" x14ac:dyDescent="0.25">
      <c r="A8" s="12" t="s">
        <v>105</v>
      </c>
      <c r="B8" s="78">
        <v>0</v>
      </c>
      <c r="C8" s="78">
        <v>0</v>
      </c>
      <c r="D8" s="78"/>
      <c r="E8" s="78">
        <v>0</v>
      </c>
      <c r="F8" s="78">
        <v>0</v>
      </c>
      <c r="G8" s="78"/>
      <c r="H8" s="78">
        <v>0</v>
      </c>
      <c r="I8" s="78">
        <v>0</v>
      </c>
      <c r="J8" s="78"/>
      <c r="K8" s="78">
        <v>0</v>
      </c>
      <c r="L8" s="78">
        <v>0</v>
      </c>
      <c r="M8" s="78"/>
      <c r="N8" s="78">
        <v>0</v>
      </c>
      <c r="O8" s="78">
        <v>0</v>
      </c>
      <c r="P8" s="78"/>
      <c r="Q8" s="78">
        <v>0</v>
      </c>
      <c r="R8" s="78">
        <v>0</v>
      </c>
      <c r="S8" s="78"/>
      <c r="T8" s="78">
        <v>0</v>
      </c>
      <c r="U8" s="78">
        <v>0</v>
      </c>
      <c r="V8" s="78"/>
      <c r="W8" s="78">
        <v>0</v>
      </c>
      <c r="X8" s="78">
        <v>0</v>
      </c>
    </row>
    <row r="9" spans="1:24" s="5" customFormat="1" ht="15" customHeight="1" x14ac:dyDescent="0.25">
      <c r="A9" s="13" t="s">
        <v>106</v>
      </c>
      <c r="B9" s="79">
        <v>0</v>
      </c>
      <c r="C9" s="79">
        <v>0</v>
      </c>
      <c r="D9" s="79"/>
      <c r="E9" s="79">
        <v>2</v>
      </c>
      <c r="F9" s="79">
        <v>6</v>
      </c>
      <c r="G9" s="79"/>
      <c r="H9" s="79">
        <v>0</v>
      </c>
      <c r="I9" s="79">
        <v>0</v>
      </c>
      <c r="J9" s="79"/>
      <c r="K9" s="79">
        <v>0</v>
      </c>
      <c r="L9" s="79">
        <v>0</v>
      </c>
      <c r="M9" s="79"/>
      <c r="N9" s="79">
        <v>0</v>
      </c>
      <c r="O9" s="79">
        <v>0</v>
      </c>
      <c r="P9" s="79"/>
      <c r="Q9" s="79">
        <v>0</v>
      </c>
      <c r="R9" s="79">
        <v>0</v>
      </c>
      <c r="S9" s="79"/>
      <c r="T9" s="79">
        <v>0</v>
      </c>
      <c r="U9" s="79">
        <v>0</v>
      </c>
      <c r="V9" s="79"/>
      <c r="W9" s="79">
        <v>2</v>
      </c>
      <c r="X9" s="79">
        <v>6</v>
      </c>
    </row>
    <row r="10" spans="1:24" s="5" customFormat="1" ht="15" customHeight="1" x14ac:dyDescent="0.25">
      <c r="A10" s="12" t="s">
        <v>107</v>
      </c>
      <c r="B10" s="78">
        <v>0</v>
      </c>
      <c r="C10" s="78">
        <v>0</v>
      </c>
      <c r="D10" s="78"/>
      <c r="E10" s="78">
        <v>1</v>
      </c>
      <c r="F10" s="78">
        <v>3</v>
      </c>
      <c r="G10" s="78"/>
      <c r="H10" s="78">
        <v>0</v>
      </c>
      <c r="I10" s="78">
        <v>0</v>
      </c>
      <c r="J10" s="78"/>
      <c r="K10" s="78">
        <v>2</v>
      </c>
      <c r="L10" s="78">
        <v>16</v>
      </c>
      <c r="M10" s="78"/>
      <c r="N10" s="78">
        <v>0</v>
      </c>
      <c r="O10" s="78">
        <v>0</v>
      </c>
      <c r="P10" s="78"/>
      <c r="Q10" s="78">
        <v>1</v>
      </c>
      <c r="R10" s="78">
        <v>8</v>
      </c>
      <c r="S10" s="78"/>
      <c r="T10" s="78">
        <v>0</v>
      </c>
      <c r="U10" s="78">
        <v>0</v>
      </c>
      <c r="V10" s="78"/>
      <c r="W10" s="78">
        <v>4</v>
      </c>
      <c r="X10" s="78">
        <v>27</v>
      </c>
    </row>
    <row r="11" spans="1:24" s="5" customFormat="1" ht="15" customHeight="1" x14ac:dyDescent="0.25">
      <c r="A11" s="13" t="s">
        <v>221</v>
      </c>
      <c r="B11" s="79">
        <v>0</v>
      </c>
      <c r="C11" s="79">
        <v>0</v>
      </c>
      <c r="D11" s="79">
        <v>0</v>
      </c>
      <c r="E11" s="79">
        <v>3</v>
      </c>
      <c r="F11" s="79">
        <v>9</v>
      </c>
      <c r="G11" s="79">
        <v>0</v>
      </c>
      <c r="H11" s="79">
        <v>2</v>
      </c>
      <c r="I11" s="79">
        <v>4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5</v>
      </c>
      <c r="X11" s="79">
        <v>13</v>
      </c>
    </row>
    <row r="12" spans="1:24" s="5" customFormat="1" ht="15" customHeight="1" x14ac:dyDescent="0.25">
      <c r="A12" s="12" t="s">
        <v>172</v>
      </c>
      <c r="B12" s="78">
        <v>0</v>
      </c>
      <c r="C12" s="78">
        <v>0</v>
      </c>
      <c r="D12" s="78"/>
      <c r="E12" s="78">
        <v>2</v>
      </c>
      <c r="F12" s="78">
        <v>18</v>
      </c>
      <c r="G12" s="78"/>
      <c r="H12" s="78">
        <v>3</v>
      </c>
      <c r="I12" s="78">
        <v>8</v>
      </c>
      <c r="J12" s="78"/>
      <c r="K12" s="78">
        <v>0</v>
      </c>
      <c r="L12" s="78">
        <v>0</v>
      </c>
      <c r="M12" s="78"/>
      <c r="N12" s="78">
        <v>1</v>
      </c>
      <c r="O12" s="78">
        <v>6</v>
      </c>
      <c r="P12" s="78"/>
      <c r="Q12" s="78">
        <v>2</v>
      </c>
      <c r="R12" s="78">
        <v>12</v>
      </c>
      <c r="S12" s="78"/>
      <c r="T12" s="78">
        <v>0</v>
      </c>
      <c r="U12" s="78">
        <v>0</v>
      </c>
      <c r="V12" s="78"/>
      <c r="W12" s="78">
        <v>8</v>
      </c>
      <c r="X12" s="78">
        <v>44</v>
      </c>
    </row>
    <row r="13" spans="1:24" s="5" customFormat="1" ht="15" customHeight="1" x14ac:dyDescent="0.25">
      <c r="A13" s="13" t="s">
        <v>109</v>
      </c>
      <c r="B13" s="79">
        <v>0</v>
      </c>
      <c r="C13" s="79">
        <v>0</v>
      </c>
      <c r="D13" s="79"/>
      <c r="E13" s="79">
        <v>1</v>
      </c>
      <c r="F13" s="79">
        <v>6</v>
      </c>
      <c r="G13" s="79"/>
      <c r="H13" s="79">
        <v>0</v>
      </c>
      <c r="I13" s="79">
        <v>0</v>
      </c>
      <c r="J13" s="79"/>
      <c r="K13" s="79">
        <v>1</v>
      </c>
      <c r="L13" s="79">
        <v>2</v>
      </c>
      <c r="M13" s="79"/>
      <c r="N13" s="79">
        <v>0</v>
      </c>
      <c r="O13" s="79">
        <v>0</v>
      </c>
      <c r="P13" s="79"/>
      <c r="Q13" s="79">
        <v>1</v>
      </c>
      <c r="R13" s="79">
        <v>3</v>
      </c>
      <c r="S13" s="79"/>
      <c r="T13" s="79">
        <v>0</v>
      </c>
      <c r="U13" s="79">
        <v>0</v>
      </c>
      <c r="V13" s="79"/>
      <c r="W13" s="79">
        <v>3</v>
      </c>
      <c r="X13" s="79">
        <v>11</v>
      </c>
    </row>
    <row r="14" spans="1:24" s="5" customFormat="1" ht="15" customHeight="1" x14ac:dyDescent="0.25">
      <c r="A14" s="61" t="s">
        <v>4</v>
      </c>
      <c r="B14" s="63">
        <f t="shared" ref="B14:X14" si="0">SUM(B6:B13)</f>
        <v>2</v>
      </c>
      <c r="C14" s="63">
        <f t="shared" si="0"/>
        <v>9</v>
      </c>
      <c r="D14" s="63">
        <f t="shared" si="0"/>
        <v>0</v>
      </c>
      <c r="E14" s="63">
        <f t="shared" si="0"/>
        <v>13</v>
      </c>
      <c r="F14" s="63">
        <f t="shared" si="0"/>
        <v>60</v>
      </c>
      <c r="G14" s="63">
        <f t="shared" si="0"/>
        <v>0</v>
      </c>
      <c r="H14" s="63">
        <f t="shared" si="0"/>
        <v>5</v>
      </c>
      <c r="I14" s="63">
        <f t="shared" si="0"/>
        <v>12</v>
      </c>
      <c r="J14" s="63">
        <f t="shared" si="0"/>
        <v>0</v>
      </c>
      <c r="K14" s="63">
        <f t="shared" si="0"/>
        <v>4</v>
      </c>
      <c r="L14" s="63">
        <f t="shared" si="0"/>
        <v>23</v>
      </c>
      <c r="M14" s="63">
        <f t="shared" si="0"/>
        <v>0</v>
      </c>
      <c r="N14" s="63">
        <f t="shared" si="0"/>
        <v>1</v>
      </c>
      <c r="O14" s="63">
        <f t="shared" si="0"/>
        <v>6</v>
      </c>
      <c r="P14" s="63">
        <f t="shared" si="0"/>
        <v>0</v>
      </c>
      <c r="Q14" s="63">
        <f t="shared" si="0"/>
        <v>8</v>
      </c>
      <c r="R14" s="63">
        <f t="shared" si="0"/>
        <v>45</v>
      </c>
      <c r="S14" s="63">
        <f t="shared" si="0"/>
        <v>0</v>
      </c>
      <c r="T14" s="63">
        <f t="shared" si="0"/>
        <v>3</v>
      </c>
      <c r="U14" s="63">
        <f t="shared" si="0"/>
        <v>6</v>
      </c>
      <c r="V14" s="63">
        <f t="shared" si="0"/>
        <v>0</v>
      </c>
      <c r="W14" s="63">
        <f t="shared" si="0"/>
        <v>36</v>
      </c>
      <c r="X14" s="63">
        <f t="shared" si="0"/>
        <v>161</v>
      </c>
    </row>
  </sheetData>
  <mergeCells count="8">
    <mergeCell ref="Q4:R4"/>
    <mergeCell ref="T4:U4"/>
    <mergeCell ref="W4:X4"/>
    <mergeCell ref="B4:C4"/>
    <mergeCell ref="E4:F4"/>
    <mergeCell ref="H4:I4"/>
    <mergeCell ref="K4:L4"/>
    <mergeCell ref="N4:O4"/>
  </mergeCells>
  <phoneticPr fontId="9" type="noConversion"/>
  <conditionalFormatting sqref="A1:BA6 A8:BA8 A10:BA10">
    <cfRule type="cellIs" dxfId="63" priority="10" operator="equal">
      <formula>0</formula>
    </cfRule>
  </conditionalFormatting>
  <conditionalFormatting sqref="A7:BA7 A9:BA9">
    <cfRule type="cellIs" dxfId="62" priority="9" operator="equal">
      <formula>0</formula>
    </cfRule>
  </conditionalFormatting>
  <conditionalFormatting sqref="A11:BA11 A13:X13">
    <cfRule type="cellIs" dxfId="61" priority="1" operator="equal">
      <formula>0</formula>
    </cfRule>
  </conditionalFormatting>
  <conditionalFormatting sqref="A12:BA12">
    <cfRule type="cellIs" dxfId="60" priority="7" operator="equal">
      <formula>0</formula>
    </cfRule>
  </conditionalFormatting>
  <conditionalFormatting sqref="A14:BA14">
    <cfRule type="cellIs" dxfId="59" priority="8" operator="equal">
      <formula>0</formula>
    </cfRule>
  </conditionalFormatting>
  <conditionalFormatting sqref="Y13:BA13">
    <cfRule type="cellIs" dxfId="58" priority="12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G12"/>
  <sheetViews>
    <sheetView showGridLines="0" zoomScale="115" zoomScaleNormal="115" workbookViewId="0">
      <selection activeCell="F12" sqref="F12"/>
    </sheetView>
  </sheetViews>
  <sheetFormatPr baseColWidth="10" defaultColWidth="11.453125" defaultRowHeight="14" x14ac:dyDescent="0.3"/>
  <cols>
    <col min="1" max="1" width="27.6328125" style="140" customWidth="1"/>
    <col min="2" max="6" width="8.08984375" style="140" customWidth="1"/>
    <col min="7" max="7" width="19" style="140" customWidth="1"/>
    <col min="8" max="16384" width="11.453125" style="140"/>
  </cols>
  <sheetData>
    <row r="1" spans="1:7" x14ac:dyDescent="0.3">
      <c r="A1" s="139" t="s">
        <v>213</v>
      </c>
    </row>
    <row r="2" spans="1:7" x14ac:dyDescent="0.3">
      <c r="A2" s="247" t="s">
        <v>143</v>
      </c>
    </row>
    <row r="3" spans="1:7" x14ac:dyDescent="0.3">
      <c r="A3" s="141" t="s">
        <v>121</v>
      </c>
      <c r="B3" s="141">
        <f>C3-1</f>
        <v>2020</v>
      </c>
      <c r="C3" s="141">
        <f>D3-1</f>
        <v>2021</v>
      </c>
      <c r="D3" s="141">
        <f>E3-1</f>
        <v>2022</v>
      </c>
      <c r="E3" s="141">
        <f>F3-1</f>
        <v>2023</v>
      </c>
      <c r="F3" s="141">
        <v>2024</v>
      </c>
      <c r="G3" s="132" t="s">
        <v>184</v>
      </c>
    </row>
    <row r="4" spans="1:7" x14ac:dyDescent="0.3">
      <c r="A4" s="146" t="s">
        <v>104</v>
      </c>
      <c r="B4" s="150">
        <v>13204</v>
      </c>
      <c r="C4" s="150">
        <v>20177</v>
      </c>
      <c r="D4" s="150">
        <v>19812</v>
      </c>
      <c r="E4" s="150">
        <v>22693</v>
      </c>
      <c r="F4" s="150">
        <v>17448</v>
      </c>
      <c r="G4" s="147">
        <v>-0.23112854184109638</v>
      </c>
    </row>
    <row r="5" spans="1:7" x14ac:dyDescent="0.3">
      <c r="A5" s="133" t="s">
        <v>108</v>
      </c>
      <c r="B5" s="151">
        <v>21652</v>
      </c>
      <c r="C5" s="151">
        <v>26423</v>
      </c>
      <c r="D5" s="151">
        <v>19479</v>
      </c>
      <c r="E5" s="151">
        <v>29839</v>
      </c>
      <c r="F5" s="151">
        <v>39569</v>
      </c>
      <c r="G5" s="144">
        <v>0.32608331378397398</v>
      </c>
    </row>
    <row r="6" spans="1:7" x14ac:dyDescent="0.3">
      <c r="A6" s="146" t="s">
        <v>105</v>
      </c>
      <c r="B6" s="150">
        <v>137</v>
      </c>
      <c r="C6" s="150">
        <v>1453</v>
      </c>
      <c r="D6" s="150">
        <v>2653</v>
      </c>
      <c r="E6" s="150">
        <v>4296</v>
      </c>
      <c r="F6" s="150">
        <v>6032</v>
      </c>
      <c r="G6" s="147">
        <v>0.40409683426443205</v>
      </c>
    </row>
    <row r="7" spans="1:7" x14ac:dyDescent="0.3">
      <c r="A7" s="133" t="s">
        <v>106</v>
      </c>
      <c r="B7" s="151">
        <v>47594</v>
      </c>
      <c r="C7" s="151">
        <v>46776</v>
      </c>
      <c r="D7" s="151">
        <v>57995</v>
      </c>
      <c r="E7" s="151">
        <v>80983</v>
      </c>
      <c r="F7" s="151">
        <v>90238</v>
      </c>
      <c r="G7" s="136">
        <v>0.11428324463158934</v>
      </c>
    </row>
    <row r="8" spans="1:7" x14ac:dyDescent="0.3">
      <c r="A8" s="146" t="s">
        <v>107</v>
      </c>
      <c r="B8" s="150">
        <v>6979</v>
      </c>
      <c r="C8" s="150">
        <v>13053</v>
      </c>
      <c r="D8" s="150">
        <v>20254</v>
      </c>
      <c r="E8" s="150">
        <v>34704</v>
      </c>
      <c r="F8" s="150">
        <v>35024</v>
      </c>
      <c r="G8" s="148">
        <v>9.2208390963577688E-3</v>
      </c>
    </row>
    <row r="9" spans="1:7" x14ac:dyDescent="0.3">
      <c r="A9" s="133" t="s">
        <v>221</v>
      </c>
      <c r="B9" s="151">
        <v>35041</v>
      </c>
      <c r="C9" s="151">
        <v>37961</v>
      </c>
      <c r="D9" s="151">
        <v>55230</v>
      </c>
      <c r="E9" s="151">
        <v>65965</v>
      </c>
      <c r="F9" s="151">
        <v>102229</v>
      </c>
      <c r="G9" s="136">
        <v>9.2208390963577688E-3</v>
      </c>
    </row>
    <row r="10" spans="1:7" x14ac:dyDescent="0.3">
      <c r="A10" s="146" t="s">
        <v>172</v>
      </c>
      <c r="B10" s="150">
        <v>27542</v>
      </c>
      <c r="C10" s="150">
        <v>37525</v>
      </c>
      <c r="D10" s="150">
        <v>47100</v>
      </c>
      <c r="E10" s="150">
        <v>70077</v>
      </c>
      <c r="F10" s="150">
        <v>82252</v>
      </c>
      <c r="G10" s="148">
        <v>0.17373746022232686</v>
      </c>
    </row>
    <row r="11" spans="1:7" x14ac:dyDescent="0.3">
      <c r="A11" s="133" t="s">
        <v>109</v>
      </c>
      <c r="B11" s="151">
        <v>7220</v>
      </c>
      <c r="C11" s="151">
        <v>9158</v>
      </c>
      <c r="D11" s="151">
        <v>10306</v>
      </c>
      <c r="E11" s="151">
        <v>15646</v>
      </c>
      <c r="F11" s="151">
        <v>11201</v>
      </c>
      <c r="G11" s="136">
        <v>-0.28409817205675569</v>
      </c>
    </row>
    <row r="12" spans="1:7" x14ac:dyDescent="0.3">
      <c r="A12" s="134" t="s">
        <v>4</v>
      </c>
      <c r="B12" s="137">
        <f>SUM(B4:B11)</f>
        <v>159369</v>
      </c>
      <c r="C12" s="137">
        <f>SUM(C4:C11)</f>
        <v>192526</v>
      </c>
      <c r="D12" s="137">
        <f>SUM(D4:D11)</f>
        <v>232829</v>
      </c>
      <c r="E12" s="137">
        <f>SUM(E4:E11)</f>
        <v>324203</v>
      </c>
      <c r="F12" s="137">
        <f>SUM(F4:F11)</f>
        <v>383993</v>
      </c>
      <c r="G12" s="138">
        <f>(F12-E12)/E12</f>
        <v>0.18442148900534541</v>
      </c>
    </row>
  </sheetData>
  <conditionalFormatting sqref="A5 A7">
    <cfRule type="cellIs" dxfId="318" priority="12" operator="equal">
      <formula>0</formula>
    </cfRule>
  </conditionalFormatting>
  <conditionalFormatting sqref="A9">
    <cfRule type="cellIs" dxfId="317" priority="1" operator="equal">
      <formula>0</formula>
    </cfRule>
  </conditionalFormatting>
  <conditionalFormatting sqref="A11">
    <cfRule type="cellIs" dxfId="316" priority="6" operator="equal">
      <formula>0</formula>
    </cfRule>
  </conditionalFormatting>
  <conditionalFormatting sqref="A4:G11">
    <cfRule type="cellIs" dxfId="315" priority="5" operator="equal">
      <formula>0</formula>
    </cfRule>
  </conditionalFormatting>
  <conditionalFormatting sqref="A12:G12">
    <cfRule type="cellIs" dxfId="314" priority="58" operator="equal">
      <formula>0</formula>
    </cfRule>
    <cfRule type="cellIs" dxfId="313" priority="59" operator="equal">
      <formula>0</formula>
    </cfRule>
  </conditionalFormatting>
  <conditionalFormatting sqref="B12:G12">
    <cfRule type="cellIs" dxfId="312" priority="60" operator="equal">
      <formula>0</formula>
    </cfRule>
  </conditionalFormatting>
  <conditionalFormatting sqref="G3">
    <cfRule type="cellIs" dxfId="311" priority="10" operator="equal">
      <formula>0</formula>
    </cfRule>
  </conditionalFormatting>
  <conditionalFormatting sqref="G5 G7">
    <cfRule type="cellIs" dxfId="310" priority="30" operator="equal">
      <formula>0</formula>
    </cfRule>
  </conditionalFormatting>
  <conditionalFormatting sqref="G9">
    <cfRule type="cellIs" dxfId="309" priority="2" operator="equal">
      <formula>0</formula>
    </cfRule>
  </conditionalFormatting>
  <conditionalFormatting sqref="G11:G12">
    <cfRule type="cellIs" dxfId="308" priority="8" operator="equal">
      <formula>0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3">
    <tabColor theme="6"/>
    <pageSetUpPr fitToPage="1"/>
  </sheetPr>
  <dimension ref="A1:X14"/>
  <sheetViews>
    <sheetView showGridLines="0" zoomScaleNormal="100" workbookViewId="0">
      <selection activeCell="R35" sqref="R35"/>
    </sheetView>
  </sheetViews>
  <sheetFormatPr baseColWidth="10" defaultColWidth="11.453125" defaultRowHeight="11" x14ac:dyDescent="0.25"/>
  <cols>
    <col min="1" max="1" width="21.36328125" style="8" customWidth="1"/>
    <col min="2" max="3" width="8.6328125" style="8" customWidth="1"/>
    <col min="4" max="4" width="1.6328125" style="8" customWidth="1"/>
    <col min="5" max="6" width="8.6328125" style="8" customWidth="1"/>
    <col min="7" max="7" width="1.6328125" style="8" customWidth="1"/>
    <col min="8" max="9" width="8.6328125" style="8" customWidth="1"/>
    <col min="10" max="10" width="1.6328125" style="8" customWidth="1"/>
    <col min="11" max="12" width="8.6328125" style="8" customWidth="1"/>
    <col min="13" max="13" width="1.6328125" style="8" customWidth="1"/>
    <col min="14" max="15" width="8.6328125" style="8" customWidth="1"/>
    <col min="16" max="16" width="1.6328125" style="8" customWidth="1"/>
    <col min="17" max="18" width="8.6328125" style="8" customWidth="1"/>
    <col min="19" max="19" width="1.6328125" style="8" customWidth="1"/>
    <col min="20" max="21" width="8.6328125" style="8" customWidth="1"/>
    <col min="22" max="22" width="1.6328125" style="8" customWidth="1"/>
    <col min="23" max="24" width="8.6328125" style="8" customWidth="1"/>
    <col min="25" max="25" width="6.36328125" style="8" customWidth="1"/>
    <col min="26" max="16384" width="11.453125" style="8"/>
  </cols>
  <sheetData>
    <row r="1" spans="1:24" s="5" customFormat="1" ht="15" customHeight="1" x14ac:dyDescent="0.3">
      <c r="A1" s="215" t="str">
        <f>Innhold!A26</f>
        <v>Tabell 21 Instituttforskere med utenlandsopphold i 2024. Antall forskere og oppholdenes varighet i måneder.</v>
      </c>
      <c r="B1" s="6"/>
      <c r="C1" s="6"/>
      <c r="D1" s="11"/>
      <c r="E1" s="11"/>
      <c r="F1" s="6"/>
      <c r="G1" s="11"/>
      <c r="H1" s="11"/>
      <c r="I1" s="11"/>
      <c r="J1" s="11"/>
      <c r="K1" s="11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s="5" customFormat="1" ht="12" customHeight="1" x14ac:dyDescent="0.25">
      <c r="A2" s="6"/>
      <c r="B2" s="6"/>
      <c r="C2" s="6"/>
      <c r="D2" s="11"/>
      <c r="E2" s="11"/>
      <c r="F2" s="6"/>
      <c r="G2" s="11"/>
      <c r="H2" s="11"/>
      <c r="I2" s="11"/>
      <c r="J2" s="11"/>
      <c r="K2" s="1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s="5" customFormat="1" ht="12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s="5" customFormat="1" x14ac:dyDescent="0.25">
      <c r="A4" s="8"/>
      <c r="B4" s="277" t="s">
        <v>23</v>
      </c>
      <c r="C4" s="277"/>
      <c r="D4" s="9"/>
      <c r="E4" s="277" t="s">
        <v>24</v>
      </c>
      <c r="F4" s="277"/>
      <c r="G4" s="9"/>
      <c r="H4" s="277" t="s">
        <v>25</v>
      </c>
      <c r="I4" s="277"/>
      <c r="J4" s="9"/>
      <c r="K4" s="277" t="s">
        <v>26</v>
      </c>
      <c r="L4" s="277"/>
      <c r="M4" s="9"/>
      <c r="N4" s="277" t="s">
        <v>27</v>
      </c>
      <c r="O4" s="277"/>
      <c r="P4" s="9"/>
      <c r="Q4" s="277" t="s">
        <v>28</v>
      </c>
      <c r="R4" s="277"/>
      <c r="S4" s="9"/>
      <c r="T4" s="280" t="s">
        <v>18</v>
      </c>
      <c r="U4" s="277"/>
      <c r="V4" s="9"/>
      <c r="W4" s="277" t="s">
        <v>2</v>
      </c>
      <c r="X4" s="277"/>
    </row>
    <row r="5" spans="1:24" s="70" customFormat="1" x14ac:dyDescent="0.25">
      <c r="A5" s="77"/>
      <c r="B5" s="118" t="s">
        <v>13</v>
      </c>
      <c r="C5" s="118" t="s">
        <v>65</v>
      </c>
      <c r="D5" s="118"/>
      <c r="E5" s="118" t="s">
        <v>13</v>
      </c>
      <c r="F5" s="251" t="s">
        <v>65</v>
      </c>
      <c r="G5" s="251"/>
      <c r="H5" s="118" t="s">
        <v>13</v>
      </c>
      <c r="I5" s="118" t="s">
        <v>65</v>
      </c>
      <c r="J5" s="118"/>
      <c r="K5" s="118" t="s">
        <v>13</v>
      </c>
      <c r="L5" s="118" t="s">
        <v>65</v>
      </c>
      <c r="M5" s="118"/>
      <c r="N5" s="118" t="s">
        <v>13</v>
      </c>
      <c r="O5" s="118" t="s">
        <v>65</v>
      </c>
      <c r="P5" s="118"/>
      <c r="Q5" s="118" t="s">
        <v>13</v>
      </c>
      <c r="R5" s="118" t="s">
        <v>65</v>
      </c>
      <c r="S5" s="118"/>
      <c r="T5" s="251" t="s">
        <v>13</v>
      </c>
      <c r="U5" s="118" t="s">
        <v>65</v>
      </c>
      <c r="V5" s="118"/>
      <c r="W5" s="118" t="s">
        <v>13</v>
      </c>
      <c r="X5" s="118" t="s">
        <v>65</v>
      </c>
    </row>
    <row r="6" spans="1:24" s="5" customFormat="1" ht="15" customHeight="1" x14ac:dyDescent="0.25">
      <c r="A6" s="12" t="s">
        <v>104</v>
      </c>
      <c r="B6" s="78">
        <v>0</v>
      </c>
      <c r="C6" s="78">
        <v>0</v>
      </c>
      <c r="D6" s="78"/>
      <c r="E6" s="78">
        <v>0</v>
      </c>
      <c r="F6" s="78">
        <v>0</v>
      </c>
      <c r="G6" s="78"/>
      <c r="H6" s="78">
        <v>1</v>
      </c>
      <c r="I6" s="78">
        <v>4</v>
      </c>
      <c r="J6" s="78"/>
      <c r="K6" s="78">
        <v>1</v>
      </c>
      <c r="L6" s="78">
        <v>3</v>
      </c>
      <c r="M6" s="78"/>
      <c r="N6" s="78">
        <v>0</v>
      </c>
      <c r="O6" s="78">
        <v>0</v>
      </c>
      <c r="P6" s="78"/>
      <c r="Q6" s="78">
        <v>0</v>
      </c>
      <c r="R6" s="78">
        <v>0</v>
      </c>
      <c r="S6" s="78"/>
      <c r="T6" s="78">
        <v>0</v>
      </c>
      <c r="U6" s="78">
        <v>0</v>
      </c>
      <c r="V6" s="78"/>
      <c r="W6" s="78">
        <v>2</v>
      </c>
      <c r="X6" s="78">
        <v>7</v>
      </c>
    </row>
    <row r="7" spans="1:24" s="5" customFormat="1" ht="15" customHeight="1" x14ac:dyDescent="0.25">
      <c r="A7" s="13" t="s">
        <v>108</v>
      </c>
      <c r="B7" s="79">
        <v>0</v>
      </c>
      <c r="C7" s="79">
        <v>0</v>
      </c>
      <c r="D7" s="79"/>
      <c r="E7" s="79">
        <v>0</v>
      </c>
      <c r="F7" s="79">
        <v>0</v>
      </c>
      <c r="G7" s="79"/>
      <c r="H7" s="79">
        <v>0</v>
      </c>
      <c r="I7" s="79">
        <v>0</v>
      </c>
      <c r="J7" s="79"/>
      <c r="K7" s="79">
        <v>0</v>
      </c>
      <c r="L7" s="79">
        <v>0</v>
      </c>
      <c r="M7" s="79"/>
      <c r="N7" s="79">
        <v>0</v>
      </c>
      <c r="O7" s="79">
        <v>0</v>
      </c>
      <c r="P7" s="79"/>
      <c r="Q7" s="79">
        <v>0</v>
      </c>
      <c r="R7" s="79">
        <v>0</v>
      </c>
      <c r="S7" s="79"/>
      <c r="T7" s="79">
        <v>0</v>
      </c>
      <c r="U7" s="79">
        <v>0</v>
      </c>
      <c r="V7" s="79"/>
      <c r="W7" s="79">
        <v>0</v>
      </c>
      <c r="X7" s="79">
        <v>0</v>
      </c>
    </row>
    <row r="8" spans="1:24" s="5" customFormat="1" ht="15" customHeight="1" x14ac:dyDescent="0.25">
      <c r="A8" s="12" t="s">
        <v>105</v>
      </c>
      <c r="B8" s="78">
        <v>0</v>
      </c>
      <c r="C8" s="78">
        <v>0</v>
      </c>
      <c r="D8" s="78"/>
      <c r="E8" s="78">
        <v>0</v>
      </c>
      <c r="F8" s="78">
        <v>0</v>
      </c>
      <c r="G8" s="78"/>
      <c r="H8" s="78">
        <v>0</v>
      </c>
      <c r="I8" s="78">
        <v>0</v>
      </c>
      <c r="J8" s="78"/>
      <c r="K8" s="78">
        <v>0</v>
      </c>
      <c r="L8" s="78">
        <v>0</v>
      </c>
      <c r="M8" s="78"/>
      <c r="N8" s="78">
        <v>0</v>
      </c>
      <c r="O8" s="78">
        <v>0</v>
      </c>
      <c r="P8" s="78"/>
      <c r="Q8" s="78">
        <v>0</v>
      </c>
      <c r="R8" s="78">
        <v>0</v>
      </c>
      <c r="S8" s="78"/>
      <c r="T8" s="78">
        <v>0</v>
      </c>
      <c r="U8" s="78">
        <v>0</v>
      </c>
      <c r="V8" s="78"/>
      <c r="W8" s="78">
        <v>0</v>
      </c>
      <c r="X8" s="78">
        <v>0</v>
      </c>
    </row>
    <row r="9" spans="1:24" s="5" customFormat="1" ht="15" customHeight="1" x14ac:dyDescent="0.25">
      <c r="A9" s="13" t="s">
        <v>106</v>
      </c>
      <c r="B9" s="79">
        <v>0</v>
      </c>
      <c r="C9" s="79">
        <v>0</v>
      </c>
      <c r="D9" s="79"/>
      <c r="E9" s="79">
        <v>1</v>
      </c>
      <c r="F9" s="79">
        <v>2</v>
      </c>
      <c r="G9" s="79"/>
      <c r="H9" s="79">
        <v>0</v>
      </c>
      <c r="I9" s="79">
        <v>0</v>
      </c>
      <c r="J9" s="79"/>
      <c r="K9" s="79">
        <v>0</v>
      </c>
      <c r="L9" s="79">
        <v>0</v>
      </c>
      <c r="M9" s="79"/>
      <c r="N9" s="79">
        <v>0</v>
      </c>
      <c r="O9" s="79">
        <v>0</v>
      </c>
      <c r="P9" s="79"/>
      <c r="Q9" s="79">
        <v>0</v>
      </c>
      <c r="R9" s="79">
        <v>0</v>
      </c>
      <c r="S9" s="79"/>
      <c r="T9" s="79">
        <v>0</v>
      </c>
      <c r="U9" s="79">
        <v>0</v>
      </c>
      <c r="V9" s="79"/>
      <c r="W9" s="79">
        <v>1</v>
      </c>
      <c r="X9" s="79">
        <v>2</v>
      </c>
    </row>
    <row r="10" spans="1:24" s="5" customFormat="1" ht="15" customHeight="1" x14ac:dyDescent="0.25">
      <c r="A10" s="12" t="s">
        <v>107</v>
      </c>
      <c r="B10" s="78">
        <v>0</v>
      </c>
      <c r="C10" s="78">
        <v>0</v>
      </c>
      <c r="D10" s="78"/>
      <c r="E10" s="78">
        <v>0</v>
      </c>
      <c r="F10" s="78">
        <v>0</v>
      </c>
      <c r="G10" s="78"/>
      <c r="H10" s="78">
        <v>0</v>
      </c>
      <c r="I10" s="78">
        <v>0</v>
      </c>
      <c r="J10" s="78"/>
      <c r="K10" s="78">
        <v>0</v>
      </c>
      <c r="L10" s="78">
        <v>0</v>
      </c>
      <c r="M10" s="78"/>
      <c r="N10" s="78">
        <v>0</v>
      </c>
      <c r="O10" s="78">
        <v>0</v>
      </c>
      <c r="P10" s="78"/>
      <c r="Q10" s="78">
        <v>0</v>
      </c>
      <c r="R10" s="78">
        <v>0</v>
      </c>
      <c r="S10" s="78"/>
      <c r="T10" s="78">
        <v>1</v>
      </c>
      <c r="U10" s="78">
        <v>2</v>
      </c>
      <c r="V10" s="78"/>
      <c r="W10" s="78">
        <v>1</v>
      </c>
      <c r="X10" s="78">
        <v>2</v>
      </c>
    </row>
    <row r="11" spans="1:24" s="5" customFormat="1" ht="15" customHeight="1" x14ac:dyDescent="0.25">
      <c r="A11" s="13" t="s">
        <v>221</v>
      </c>
      <c r="B11" s="79">
        <v>0</v>
      </c>
      <c r="C11" s="79">
        <v>0</v>
      </c>
      <c r="D11" s="79"/>
      <c r="E11" s="79">
        <v>0</v>
      </c>
      <c r="F11" s="79">
        <v>0</v>
      </c>
      <c r="G11" s="79"/>
      <c r="H11" s="79">
        <v>1</v>
      </c>
      <c r="I11" s="79">
        <v>2</v>
      </c>
      <c r="J11" s="79"/>
      <c r="K11" s="79">
        <v>0</v>
      </c>
      <c r="L11" s="79">
        <v>0</v>
      </c>
      <c r="M11" s="79"/>
      <c r="N11" s="79">
        <v>0</v>
      </c>
      <c r="O11" s="79">
        <v>0</v>
      </c>
      <c r="P11" s="79"/>
      <c r="Q11" s="79">
        <v>0</v>
      </c>
      <c r="R11" s="79">
        <v>0</v>
      </c>
      <c r="S11" s="79"/>
      <c r="T11" s="79">
        <v>0</v>
      </c>
      <c r="U11" s="79">
        <v>0</v>
      </c>
      <c r="V11" s="79"/>
      <c r="W11" s="79">
        <v>1</v>
      </c>
      <c r="X11" s="79">
        <v>2</v>
      </c>
    </row>
    <row r="12" spans="1:24" s="5" customFormat="1" ht="15" customHeight="1" x14ac:dyDescent="0.25">
      <c r="A12" s="12" t="s">
        <v>172</v>
      </c>
      <c r="B12" s="78">
        <v>0</v>
      </c>
      <c r="C12" s="78">
        <v>0</v>
      </c>
      <c r="D12" s="78"/>
      <c r="E12" s="78">
        <v>0</v>
      </c>
      <c r="F12" s="78">
        <v>0</v>
      </c>
      <c r="G12" s="78"/>
      <c r="H12" s="78">
        <v>0</v>
      </c>
      <c r="I12" s="78">
        <v>0</v>
      </c>
      <c r="J12" s="78"/>
      <c r="K12" s="78">
        <v>1</v>
      </c>
      <c r="L12" s="78">
        <v>4</v>
      </c>
      <c r="M12" s="78"/>
      <c r="N12" s="78">
        <v>0</v>
      </c>
      <c r="O12" s="78">
        <v>0</v>
      </c>
      <c r="P12" s="78"/>
      <c r="Q12" s="78">
        <v>0</v>
      </c>
      <c r="R12" s="78">
        <v>0</v>
      </c>
      <c r="S12" s="78"/>
      <c r="T12" s="78">
        <v>0</v>
      </c>
      <c r="U12" s="78">
        <v>0</v>
      </c>
      <c r="V12" s="78"/>
      <c r="W12" s="78">
        <v>1</v>
      </c>
      <c r="X12" s="78">
        <v>4</v>
      </c>
    </row>
    <row r="13" spans="1:24" s="5" customFormat="1" ht="15" customHeight="1" x14ac:dyDescent="0.25">
      <c r="A13" s="13" t="s">
        <v>109</v>
      </c>
      <c r="B13" s="79">
        <v>0</v>
      </c>
      <c r="C13" s="79">
        <v>0</v>
      </c>
      <c r="D13" s="79"/>
      <c r="E13" s="79">
        <v>0</v>
      </c>
      <c r="F13" s="79">
        <v>0</v>
      </c>
      <c r="G13" s="79"/>
      <c r="H13" s="79">
        <v>0</v>
      </c>
      <c r="I13" s="79">
        <v>0</v>
      </c>
      <c r="J13" s="79"/>
      <c r="K13" s="79">
        <v>0</v>
      </c>
      <c r="L13" s="79">
        <v>0</v>
      </c>
      <c r="M13" s="79"/>
      <c r="N13" s="79">
        <v>0</v>
      </c>
      <c r="O13" s="79">
        <v>0</v>
      </c>
      <c r="P13" s="79"/>
      <c r="Q13" s="79">
        <v>0</v>
      </c>
      <c r="R13" s="79">
        <v>0</v>
      </c>
      <c r="S13" s="79"/>
      <c r="T13" s="79">
        <v>0</v>
      </c>
      <c r="U13" s="79">
        <v>0</v>
      </c>
      <c r="V13" s="79"/>
      <c r="W13" s="79">
        <v>0</v>
      </c>
      <c r="X13" s="79">
        <v>0</v>
      </c>
    </row>
    <row r="14" spans="1:24" s="5" customFormat="1" ht="15" customHeight="1" x14ac:dyDescent="0.25">
      <c r="A14" s="61" t="s">
        <v>4</v>
      </c>
      <c r="B14" s="63">
        <f t="shared" ref="B14:X14" si="0">SUM(B6:B13)</f>
        <v>0</v>
      </c>
      <c r="C14" s="63">
        <f t="shared" si="0"/>
        <v>0</v>
      </c>
      <c r="D14" s="63">
        <f t="shared" si="0"/>
        <v>0</v>
      </c>
      <c r="E14" s="63">
        <f t="shared" si="0"/>
        <v>1</v>
      </c>
      <c r="F14" s="63">
        <f t="shared" si="0"/>
        <v>2</v>
      </c>
      <c r="G14" s="63">
        <f t="shared" si="0"/>
        <v>0</v>
      </c>
      <c r="H14" s="63">
        <f t="shared" si="0"/>
        <v>2</v>
      </c>
      <c r="I14" s="63">
        <f t="shared" si="0"/>
        <v>6</v>
      </c>
      <c r="J14" s="63">
        <f t="shared" si="0"/>
        <v>0</v>
      </c>
      <c r="K14" s="63">
        <f t="shared" si="0"/>
        <v>2</v>
      </c>
      <c r="L14" s="63">
        <f t="shared" si="0"/>
        <v>7</v>
      </c>
      <c r="M14" s="63">
        <f t="shared" si="0"/>
        <v>0</v>
      </c>
      <c r="N14" s="63">
        <f t="shared" si="0"/>
        <v>0</v>
      </c>
      <c r="O14" s="63">
        <f t="shared" si="0"/>
        <v>0</v>
      </c>
      <c r="P14" s="63">
        <f t="shared" si="0"/>
        <v>0</v>
      </c>
      <c r="Q14" s="63">
        <f t="shared" si="0"/>
        <v>0</v>
      </c>
      <c r="R14" s="63">
        <f t="shared" si="0"/>
        <v>0</v>
      </c>
      <c r="S14" s="63">
        <f t="shared" si="0"/>
        <v>0</v>
      </c>
      <c r="T14" s="63">
        <f t="shared" si="0"/>
        <v>1</v>
      </c>
      <c r="U14" s="63">
        <f t="shared" si="0"/>
        <v>2</v>
      </c>
      <c r="V14" s="63">
        <f t="shared" si="0"/>
        <v>0</v>
      </c>
      <c r="W14" s="63">
        <f t="shared" si="0"/>
        <v>6</v>
      </c>
      <c r="X14" s="63">
        <f t="shared" si="0"/>
        <v>17</v>
      </c>
    </row>
  </sheetData>
  <mergeCells count="8">
    <mergeCell ref="Q4:R4"/>
    <mergeCell ref="T4:U4"/>
    <mergeCell ref="W4:X4"/>
    <mergeCell ref="B4:C4"/>
    <mergeCell ref="E4:F4"/>
    <mergeCell ref="H4:I4"/>
    <mergeCell ref="K4:L4"/>
    <mergeCell ref="N4:O4"/>
  </mergeCells>
  <phoneticPr fontId="9" type="noConversion"/>
  <conditionalFormatting sqref="A13:X13">
    <cfRule type="cellIs" dxfId="57" priority="1" operator="equal">
      <formula>0</formula>
    </cfRule>
  </conditionalFormatting>
  <conditionalFormatting sqref="A1:BA6 A8:BA8 A10:BA10">
    <cfRule type="cellIs" dxfId="56" priority="9" operator="equal">
      <formula>0</formula>
    </cfRule>
  </conditionalFormatting>
  <conditionalFormatting sqref="A7:BA7 A9:BA9 A11:BA11">
    <cfRule type="cellIs" dxfId="55" priority="8" operator="equal">
      <formula>0</formula>
    </cfRule>
  </conditionalFormatting>
  <conditionalFormatting sqref="A12:BA12">
    <cfRule type="cellIs" dxfId="54" priority="6" operator="equal">
      <formula>0</formula>
    </cfRule>
  </conditionalFormatting>
  <conditionalFormatting sqref="A14:BA14">
    <cfRule type="cellIs" dxfId="53" priority="7" operator="equal">
      <formula>0</formula>
    </cfRule>
  </conditionalFormatting>
  <conditionalFormatting sqref="Y13:BA13">
    <cfRule type="cellIs" dxfId="52" priority="1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/>
    <pageSetUpPr fitToPage="1"/>
  </sheetPr>
  <dimension ref="A1:P14"/>
  <sheetViews>
    <sheetView showGridLines="0" zoomScale="115" zoomScaleNormal="115" workbookViewId="0">
      <selection activeCell="O35" sqref="O35"/>
    </sheetView>
  </sheetViews>
  <sheetFormatPr baseColWidth="10" defaultColWidth="7.08984375" defaultRowHeight="11" x14ac:dyDescent="0.25"/>
  <cols>
    <col min="1" max="1" width="22.453125" style="8" customWidth="1"/>
    <col min="2" max="2" width="6.36328125" style="8" customWidth="1"/>
    <col min="3" max="3" width="7.90625" style="8" customWidth="1"/>
    <col min="4" max="4" width="2.08984375" style="8" customWidth="1"/>
    <col min="5" max="5" width="7" style="8" customWidth="1"/>
    <col min="6" max="6" width="8.36328125" style="8" customWidth="1"/>
    <col min="7" max="7" width="2.08984375" style="8" customWidth="1"/>
    <col min="8" max="8" width="7" style="8" customWidth="1"/>
    <col min="9" max="9" width="8.08984375" style="8" customWidth="1"/>
    <col min="10" max="10" width="2.08984375" style="8" customWidth="1"/>
    <col min="11" max="11" width="7" style="8" customWidth="1"/>
    <col min="12" max="12" width="8.6328125" style="8" customWidth="1"/>
    <col min="13" max="13" width="2.08984375" style="8" customWidth="1"/>
    <col min="14" max="14" width="7.54296875" style="8" customWidth="1"/>
    <col min="15" max="15" width="9.6328125" style="8" customWidth="1"/>
    <col min="16" max="16" width="21.08984375" style="11" customWidth="1"/>
    <col min="17" max="24" width="11.54296875" style="8" customWidth="1"/>
    <col min="25" max="25" width="11" style="8" customWidth="1"/>
    <col min="26" max="26" width="11.54296875" style="8" customWidth="1"/>
    <col min="27" max="27" width="10.453125" style="8" customWidth="1"/>
    <col min="28" max="28" width="11.08984375" style="8" customWidth="1"/>
    <col min="29" max="29" width="18.36328125" style="8" customWidth="1"/>
    <col min="30" max="30" width="11.90625" style="8" customWidth="1"/>
    <col min="31" max="31" width="8.453125" style="8" customWidth="1"/>
    <col min="32" max="32" width="10.08984375" style="8" customWidth="1"/>
    <col min="33" max="40" width="7.08984375" style="8" customWidth="1"/>
    <col min="41" max="41" width="13.90625" style="8" customWidth="1"/>
    <col min="42" max="42" width="10.6328125" style="8" customWidth="1"/>
    <col min="43" max="16384" width="7.08984375" style="8"/>
  </cols>
  <sheetData>
    <row r="1" spans="1:15" s="5" customFormat="1" ht="15" customHeight="1" x14ac:dyDescent="0.3">
      <c r="A1" s="1" t="str">
        <f>Innhold!A27</f>
        <v>Tabell 22 Anslått fordeling av nye prosjekter i 2024 fordelt etter prosjektstørrelse. Antall prosjekter og mill. kr.</v>
      </c>
      <c r="B1" s="8"/>
      <c r="C1" s="8"/>
      <c r="D1" s="8"/>
      <c r="E1" s="8"/>
      <c r="F1" s="8"/>
      <c r="G1" s="8"/>
      <c r="H1" s="8"/>
      <c r="I1" s="16"/>
      <c r="J1" s="8"/>
      <c r="K1" s="8"/>
      <c r="L1" s="8"/>
      <c r="M1" s="8"/>
      <c r="N1" s="8"/>
      <c r="O1" s="8"/>
    </row>
    <row r="2" spans="1:15" s="5" customFormat="1" x14ac:dyDescent="0.25">
      <c r="A2" s="8"/>
      <c r="B2" s="8"/>
      <c r="C2" s="8"/>
      <c r="D2" s="8"/>
      <c r="E2" s="8"/>
      <c r="F2" s="8"/>
      <c r="G2" s="8"/>
      <c r="H2" s="8"/>
      <c r="I2" s="16"/>
      <c r="J2" s="8"/>
      <c r="K2" s="8"/>
      <c r="L2" s="8"/>
      <c r="M2" s="8"/>
      <c r="N2" s="8"/>
      <c r="O2" s="8"/>
    </row>
    <row r="3" spans="1:15" s="5" customFormat="1" x14ac:dyDescent="0.25">
      <c r="A3" s="15"/>
      <c r="B3" s="284" t="s">
        <v>66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99"/>
      <c r="N3" s="99"/>
      <c r="O3" s="53"/>
    </row>
    <row r="4" spans="1:15" s="5" customFormat="1" x14ac:dyDescent="0.25">
      <c r="A4" s="8"/>
      <c r="B4" s="284" t="s">
        <v>140</v>
      </c>
      <c r="C4" s="284"/>
      <c r="D4" s="9"/>
      <c r="E4" s="277" t="s">
        <v>67</v>
      </c>
      <c r="F4" s="277"/>
      <c r="G4" s="9"/>
      <c r="H4" s="277" t="s">
        <v>141</v>
      </c>
      <c r="I4" s="277"/>
      <c r="J4" s="9"/>
      <c r="K4" s="277" t="s">
        <v>142</v>
      </c>
      <c r="L4" s="277"/>
      <c r="M4" s="9"/>
      <c r="N4" s="277" t="s">
        <v>2</v>
      </c>
      <c r="O4" s="277"/>
    </row>
    <row r="5" spans="1:15" s="5" customFormat="1" x14ac:dyDescent="0.25">
      <c r="A5" s="77"/>
      <c r="B5" s="118" t="s">
        <v>13</v>
      </c>
      <c r="C5" s="253" t="s">
        <v>93</v>
      </c>
      <c r="D5" s="118"/>
      <c r="E5" s="118" t="s">
        <v>13</v>
      </c>
      <c r="F5" s="259" t="s">
        <v>68</v>
      </c>
      <c r="G5" s="251"/>
      <c r="H5" s="118" t="s">
        <v>13</v>
      </c>
      <c r="I5" s="253" t="s">
        <v>68</v>
      </c>
      <c r="J5" s="118"/>
      <c r="K5" s="118" t="s">
        <v>13</v>
      </c>
      <c r="L5" s="253" t="s">
        <v>68</v>
      </c>
      <c r="M5" s="118"/>
      <c r="N5" s="118" t="s">
        <v>13</v>
      </c>
      <c r="O5" s="253" t="s">
        <v>68</v>
      </c>
    </row>
    <row r="6" spans="1:15" s="5" customFormat="1" ht="15" customHeight="1" x14ac:dyDescent="0.25">
      <c r="A6" s="12" t="s">
        <v>104</v>
      </c>
      <c r="B6" s="45">
        <v>37</v>
      </c>
      <c r="C6" s="46">
        <v>8157</v>
      </c>
      <c r="D6" s="47"/>
      <c r="E6" s="47">
        <v>13</v>
      </c>
      <c r="F6" s="46">
        <v>12286</v>
      </c>
      <c r="G6" s="47"/>
      <c r="H6" s="47">
        <v>2</v>
      </c>
      <c r="I6" s="46">
        <v>7658</v>
      </c>
      <c r="J6" s="47"/>
      <c r="K6" s="47">
        <v>3</v>
      </c>
      <c r="L6" s="46">
        <v>25812</v>
      </c>
      <c r="M6" s="47"/>
      <c r="N6" s="48">
        <v>55</v>
      </c>
      <c r="O6" s="46">
        <v>53913</v>
      </c>
    </row>
    <row r="7" spans="1:15" s="5" customFormat="1" ht="15" customHeight="1" x14ac:dyDescent="0.25">
      <c r="A7" s="13" t="s">
        <v>108</v>
      </c>
      <c r="B7" s="49">
        <v>7</v>
      </c>
      <c r="C7" s="50">
        <v>1859</v>
      </c>
      <c r="D7" s="51"/>
      <c r="E7" s="51">
        <v>8</v>
      </c>
      <c r="F7" s="50">
        <v>10403</v>
      </c>
      <c r="G7" s="51"/>
      <c r="H7" s="51">
        <v>8</v>
      </c>
      <c r="I7" s="50">
        <v>22773</v>
      </c>
      <c r="J7" s="51"/>
      <c r="K7" s="51">
        <v>4</v>
      </c>
      <c r="L7" s="50">
        <v>43845</v>
      </c>
      <c r="M7" s="51"/>
      <c r="N7" s="52">
        <v>27</v>
      </c>
      <c r="O7" s="50">
        <v>78880</v>
      </c>
    </row>
    <row r="8" spans="1:15" s="5" customFormat="1" ht="15" customHeight="1" x14ac:dyDescent="0.25">
      <c r="A8" s="12" t="s">
        <v>105</v>
      </c>
      <c r="B8" s="45">
        <v>177</v>
      </c>
      <c r="C8" s="46">
        <v>33936</v>
      </c>
      <c r="D8" s="47"/>
      <c r="E8" s="47">
        <v>19</v>
      </c>
      <c r="F8" s="46">
        <v>17106</v>
      </c>
      <c r="G8" s="47"/>
      <c r="H8" s="47">
        <v>7</v>
      </c>
      <c r="I8" s="46">
        <v>17524</v>
      </c>
      <c r="J8" s="47"/>
      <c r="K8" s="47">
        <v>6</v>
      </c>
      <c r="L8" s="46">
        <v>38694</v>
      </c>
      <c r="M8" s="47"/>
      <c r="N8" s="48">
        <v>209</v>
      </c>
      <c r="O8" s="46">
        <v>107260</v>
      </c>
    </row>
    <row r="9" spans="1:15" s="5" customFormat="1" ht="15" customHeight="1" x14ac:dyDescent="0.25">
      <c r="A9" s="13" t="s">
        <v>106</v>
      </c>
      <c r="B9" s="49">
        <v>46</v>
      </c>
      <c r="C9" s="50">
        <v>9075</v>
      </c>
      <c r="D9" s="51"/>
      <c r="E9" s="51">
        <v>19</v>
      </c>
      <c r="F9" s="50">
        <v>20043</v>
      </c>
      <c r="G9" s="51"/>
      <c r="H9" s="51">
        <v>7</v>
      </c>
      <c r="I9" s="50">
        <v>28448</v>
      </c>
      <c r="J9" s="51"/>
      <c r="K9" s="51">
        <v>3</v>
      </c>
      <c r="L9" s="50">
        <v>29814</v>
      </c>
      <c r="M9" s="51"/>
      <c r="N9" s="52">
        <v>75</v>
      </c>
      <c r="O9" s="50">
        <v>87380</v>
      </c>
    </row>
    <row r="10" spans="1:15" s="5" customFormat="1" ht="15" customHeight="1" x14ac:dyDescent="0.25">
      <c r="A10" s="12" t="s">
        <v>107</v>
      </c>
      <c r="B10" s="45">
        <v>229</v>
      </c>
      <c r="C10" s="46">
        <v>34006</v>
      </c>
      <c r="D10" s="47"/>
      <c r="E10" s="47">
        <v>63</v>
      </c>
      <c r="F10" s="46">
        <v>65881</v>
      </c>
      <c r="G10" s="47"/>
      <c r="H10" s="47">
        <v>31</v>
      </c>
      <c r="I10" s="46">
        <v>93953</v>
      </c>
      <c r="J10" s="47"/>
      <c r="K10" s="47">
        <v>17</v>
      </c>
      <c r="L10" s="46">
        <v>187414</v>
      </c>
      <c r="M10" s="47"/>
      <c r="N10" s="48">
        <v>340</v>
      </c>
      <c r="O10" s="46">
        <v>381254</v>
      </c>
    </row>
    <row r="11" spans="1:15" s="5" customFormat="1" ht="15" customHeight="1" x14ac:dyDescent="0.25">
      <c r="A11" s="13" t="s">
        <v>221</v>
      </c>
      <c r="B11" s="49">
        <v>682</v>
      </c>
      <c r="C11" s="50">
        <v>90476</v>
      </c>
      <c r="D11" s="51">
        <v>0</v>
      </c>
      <c r="E11" s="51">
        <v>80</v>
      </c>
      <c r="F11" s="50">
        <v>78425</v>
      </c>
      <c r="G11" s="51">
        <v>0</v>
      </c>
      <c r="H11" s="51">
        <v>26</v>
      </c>
      <c r="I11" s="50">
        <v>84939</v>
      </c>
      <c r="J11" s="51">
        <v>0</v>
      </c>
      <c r="K11" s="51">
        <v>18</v>
      </c>
      <c r="L11" s="50">
        <v>159254</v>
      </c>
      <c r="M11" s="51">
        <v>0</v>
      </c>
      <c r="N11" s="52">
        <v>806</v>
      </c>
      <c r="O11" s="50">
        <v>413094</v>
      </c>
    </row>
    <row r="12" spans="1:15" s="5" customFormat="1" ht="15" customHeight="1" x14ac:dyDescent="0.25">
      <c r="A12" s="12" t="s">
        <v>172</v>
      </c>
      <c r="B12" s="45">
        <v>143</v>
      </c>
      <c r="C12" s="46">
        <v>25253</v>
      </c>
      <c r="D12" s="47"/>
      <c r="E12" s="47">
        <v>37</v>
      </c>
      <c r="F12" s="46">
        <v>35430</v>
      </c>
      <c r="G12" s="47"/>
      <c r="H12" s="47">
        <v>22</v>
      </c>
      <c r="I12" s="46">
        <v>68909</v>
      </c>
      <c r="J12" s="47"/>
      <c r="K12" s="47">
        <v>13</v>
      </c>
      <c r="L12" s="46">
        <v>142461</v>
      </c>
      <c r="M12" s="47"/>
      <c r="N12" s="48">
        <v>215</v>
      </c>
      <c r="O12" s="46">
        <v>272053</v>
      </c>
    </row>
    <row r="13" spans="1:15" s="5" customFormat="1" ht="15" customHeight="1" x14ac:dyDescent="0.25">
      <c r="A13" s="13" t="s">
        <v>109</v>
      </c>
      <c r="B13" s="49">
        <v>83</v>
      </c>
      <c r="C13" s="50">
        <v>18461</v>
      </c>
      <c r="D13" s="51"/>
      <c r="E13" s="51">
        <v>24</v>
      </c>
      <c r="F13" s="50">
        <v>17443</v>
      </c>
      <c r="G13" s="51"/>
      <c r="H13" s="51">
        <v>2</v>
      </c>
      <c r="I13" s="50">
        <v>8146</v>
      </c>
      <c r="J13" s="51"/>
      <c r="K13" s="51">
        <v>3</v>
      </c>
      <c r="L13" s="50">
        <v>25543</v>
      </c>
      <c r="M13" s="51"/>
      <c r="N13" s="52">
        <v>112</v>
      </c>
      <c r="O13" s="50">
        <v>69593</v>
      </c>
    </row>
    <row r="14" spans="1:15" s="5" customFormat="1" ht="15" customHeight="1" x14ac:dyDescent="0.25">
      <c r="A14" s="61" t="s">
        <v>4</v>
      </c>
      <c r="B14" s="67">
        <f t="shared" ref="B14:O14" si="0">SUM(B6:B13)</f>
        <v>1404</v>
      </c>
      <c r="C14" s="202">
        <f t="shared" si="0"/>
        <v>221223</v>
      </c>
      <c r="D14" s="67">
        <f t="shared" si="0"/>
        <v>0</v>
      </c>
      <c r="E14" s="67">
        <f t="shared" si="0"/>
        <v>263</v>
      </c>
      <c r="F14" s="202">
        <f t="shared" si="0"/>
        <v>257017</v>
      </c>
      <c r="G14" s="67">
        <f t="shared" si="0"/>
        <v>0</v>
      </c>
      <c r="H14" s="67">
        <f t="shared" si="0"/>
        <v>105</v>
      </c>
      <c r="I14" s="202">
        <f t="shared" si="0"/>
        <v>332350</v>
      </c>
      <c r="J14" s="67">
        <f t="shared" si="0"/>
        <v>0</v>
      </c>
      <c r="K14" s="67">
        <f t="shared" si="0"/>
        <v>67</v>
      </c>
      <c r="L14" s="202">
        <f t="shared" si="0"/>
        <v>652837</v>
      </c>
      <c r="M14" s="67">
        <f t="shared" si="0"/>
        <v>0</v>
      </c>
      <c r="N14" s="67">
        <f t="shared" si="0"/>
        <v>1839</v>
      </c>
      <c r="O14" s="202">
        <f t="shared" si="0"/>
        <v>1463427</v>
      </c>
    </row>
  </sheetData>
  <mergeCells count="6">
    <mergeCell ref="N4:O4"/>
    <mergeCell ref="B3:L3"/>
    <mergeCell ref="B4:C4"/>
    <mergeCell ref="E4:F4"/>
    <mergeCell ref="H4:I4"/>
    <mergeCell ref="K4:L4"/>
  </mergeCells>
  <conditionalFormatting sqref="A14:B14 D14:E14 G14:H14 J14:K14 M14:N14">
    <cfRule type="cellIs" dxfId="51" priority="9" operator="equal">
      <formula>0</formula>
    </cfRule>
  </conditionalFormatting>
  <conditionalFormatting sqref="A3:O6">
    <cfRule type="cellIs" dxfId="50" priority="14" operator="equal">
      <formula>0</formula>
    </cfRule>
  </conditionalFormatting>
  <conditionalFormatting sqref="A7:O7 A9:O9">
    <cfRule type="cellIs" dxfId="49" priority="18" operator="equal">
      <formula>0</formula>
    </cfRule>
  </conditionalFormatting>
  <conditionalFormatting sqref="A8:O8 A10:O10">
    <cfRule type="cellIs" dxfId="48" priority="19" operator="equal">
      <formula>0</formula>
    </cfRule>
  </conditionalFormatting>
  <conditionalFormatting sqref="A11:O11">
    <cfRule type="cellIs" dxfId="47" priority="1" operator="equal">
      <formula>0</formula>
    </cfRule>
  </conditionalFormatting>
  <conditionalFormatting sqref="A12:O12">
    <cfRule type="cellIs" dxfId="46" priority="16" operator="equal">
      <formula>0</formula>
    </cfRule>
  </conditionalFormatting>
  <conditionalFormatting sqref="A13:O13">
    <cfRule type="cellIs" dxfId="45" priority="2" operator="equal">
      <formula>0</formula>
    </cfRule>
  </conditionalFormatting>
  <conditionalFormatting sqref="C14">
    <cfRule type="cellIs" dxfId="44" priority="8" operator="equal">
      <formula>0</formula>
    </cfRule>
  </conditionalFormatting>
  <conditionalFormatting sqref="F14">
    <cfRule type="cellIs" dxfId="43" priority="7" operator="equal">
      <formula>0</formula>
    </cfRule>
  </conditionalFormatting>
  <conditionalFormatting sqref="I14">
    <cfRule type="cellIs" dxfId="42" priority="6" operator="equal">
      <formula>0</formula>
    </cfRule>
  </conditionalFormatting>
  <conditionalFormatting sqref="L14">
    <cfRule type="cellIs" dxfId="41" priority="5" operator="equal">
      <formula>0</formula>
    </cfRule>
  </conditionalFormatting>
  <conditionalFormatting sqref="O14">
    <cfRule type="cellIs" dxfId="40" priority="4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>
    <tabColor theme="6"/>
    <pageSetUpPr fitToPage="1"/>
  </sheetPr>
  <dimension ref="A1:V16"/>
  <sheetViews>
    <sheetView showGridLines="0" zoomScale="115" zoomScaleNormal="115" workbookViewId="0">
      <selection activeCell="Q27" sqref="Q27"/>
    </sheetView>
  </sheetViews>
  <sheetFormatPr baseColWidth="10" defaultColWidth="11.54296875" defaultRowHeight="11" x14ac:dyDescent="0.25"/>
  <cols>
    <col min="1" max="1" width="30.453125" style="8" customWidth="1"/>
    <col min="2" max="3" width="7.36328125" style="8" customWidth="1"/>
    <col min="4" max="4" width="2.7265625" style="8" customWidth="1"/>
    <col min="5" max="6" width="6.54296875" style="8" bestFit="1" customWidth="1"/>
    <col min="7" max="7" width="3.36328125" style="8" customWidth="1"/>
    <col min="8" max="9" width="5.7265625" style="8" bestFit="1" customWidth="1"/>
    <col min="10" max="10" width="2.81640625" style="8" customWidth="1"/>
    <col min="11" max="11" width="8.7265625" style="8" bestFit="1" customWidth="1"/>
    <col min="12" max="12" width="5.6328125" style="8" customWidth="1"/>
    <col min="13" max="14" width="7.36328125" style="8" bestFit="1" customWidth="1"/>
    <col min="15" max="15" width="2.453125" style="8" customWidth="1"/>
    <col min="16" max="17" width="6.54296875" style="8" bestFit="1" customWidth="1"/>
    <col min="18" max="18" width="3" style="8" customWidth="1"/>
    <col min="19" max="20" width="5.7265625" style="8" bestFit="1" customWidth="1"/>
    <col min="21" max="21" width="2.81640625" style="8" customWidth="1"/>
    <col min="22" max="22" width="8.7265625" style="8" bestFit="1" customWidth="1"/>
    <col min="23" max="16384" width="11.54296875" style="8"/>
  </cols>
  <sheetData>
    <row r="1" spans="1:22" s="5" customFormat="1" ht="15" customHeight="1" x14ac:dyDescent="0.3">
      <c r="A1" s="1" t="str">
        <f>Innhold!A28</f>
        <v>Tabell 23 Antall vitenskapelige publikasjoner 2023-2024</v>
      </c>
      <c r="B1" s="6"/>
      <c r="C1" s="6"/>
      <c r="D1" s="11"/>
      <c r="E1" s="6"/>
      <c r="F1" s="6"/>
      <c r="G1" s="11"/>
      <c r="H1" s="6"/>
      <c r="I1" s="6"/>
      <c r="J1" s="11"/>
      <c r="K1" s="6"/>
      <c r="L1" s="6"/>
      <c r="M1" s="6"/>
      <c r="N1" s="6"/>
      <c r="O1" s="11"/>
      <c r="P1" s="6"/>
      <c r="Q1" s="6"/>
      <c r="R1" s="11"/>
      <c r="S1" s="6"/>
      <c r="T1" s="6"/>
      <c r="U1" s="11"/>
      <c r="V1" s="6"/>
    </row>
    <row r="2" spans="1:22" s="5" customFormat="1" ht="12" customHeight="1" x14ac:dyDescent="0.25">
      <c r="A2" s="6"/>
      <c r="B2" s="6"/>
      <c r="C2" s="6"/>
      <c r="D2" s="11"/>
      <c r="E2" s="6"/>
      <c r="F2" s="6"/>
      <c r="G2" s="11"/>
      <c r="H2" s="6"/>
      <c r="I2" s="6"/>
      <c r="J2" s="11"/>
      <c r="K2" s="6"/>
      <c r="L2" s="6"/>
      <c r="M2" s="6"/>
      <c r="N2" s="6"/>
      <c r="O2" s="11"/>
      <c r="P2" s="6"/>
      <c r="Q2" s="6"/>
      <c r="R2" s="11"/>
      <c r="S2" s="6"/>
      <c r="T2" s="6"/>
      <c r="U2" s="11"/>
      <c r="V2" s="6"/>
    </row>
    <row r="3" spans="1:22" s="5" customFormat="1" ht="15" customHeight="1" x14ac:dyDescent="0.25">
      <c r="A3" s="15"/>
      <c r="B3" s="294">
        <f>M3-1</f>
        <v>2023</v>
      </c>
      <c r="C3" s="294"/>
      <c r="D3" s="294"/>
      <c r="E3" s="294"/>
      <c r="F3" s="294"/>
      <c r="G3" s="294"/>
      <c r="H3" s="294"/>
      <c r="I3" s="294"/>
      <c r="J3" s="99"/>
      <c r="K3" s="99"/>
      <c r="L3" s="99"/>
      <c r="M3" s="294">
        <v>2024</v>
      </c>
      <c r="N3" s="294"/>
      <c r="O3" s="294"/>
      <c r="P3" s="294"/>
      <c r="Q3" s="294"/>
      <c r="R3" s="294"/>
      <c r="S3" s="294"/>
      <c r="T3" s="294"/>
      <c r="U3" s="99"/>
      <c r="V3" s="99"/>
    </row>
    <row r="4" spans="1:22" s="5" customFormat="1" ht="21.75" customHeight="1" x14ac:dyDescent="0.25">
      <c r="A4" s="8"/>
      <c r="B4" s="293" t="s">
        <v>101</v>
      </c>
      <c r="C4" s="293"/>
      <c r="D4" s="7"/>
      <c r="E4" s="293" t="s">
        <v>102</v>
      </c>
      <c r="F4" s="293"/>
      <c r="G4" s="7"/>
      <c r="H4" s="293" t="s">
        <v>103</v>
      </c>
      <c r="I4" s="293"/>
      <c r="J4" s="7"/>
      <c r="K4" s="98" t="s">
        <v>8</v>
      </c>
      <c r="L4" s="267"/>
      <c r="M4" s="293" t="s">
        <v>101</v>
      </c>
      <c r="N4" s="293"/>
      <c r="O4" s="7"/>
      <c r="P4" s="293" t="s">
        <v>102</v>
      </c>
      <c r="Q4" s="293"/>
      <c r="R4" s="7"/>
      <c r="S4" s="293" t="s">
        <v>103</v>
      </c>
      <c r="T4" s="293"/>
      <c r="U4" s="7"/>
      <c r="V4" s="98" t="s">
        <v>8</v>
      </c>
    </row>
    <row r="5" spans="1:22" s="70" customFormat="1" ht="26.25" customHeight="1" x14ac:dyDescent="0.25">
      <c r="A5" s="77"/>
      <c r="B5" s="98" t="s">
        <v>99</v>
      </c>
      <c r="C5" s="98" t="s">
        <v>100</v>
      </c>
      <c r="D5" s="178"/>
      <c r="E5" s="98" t="s">
        <v>99</v>
      </c>
      <c r="F5" s="98" t="s">
        <v>100</v>
      </c>
      <c r="G5" s="178"/>
      <c r="H5" s="98" t="s">
        <v>99</v>
      </c>
      <c r="I5" s="98" t="s">
        <v>100</v>
      </c>
      <c r="J5" s="178"/>
      <c r="K5" s="98"/>
      <c r="L5" s="178"/>
      <c r="M5" s="98" t="s">
        <v>99</v>
      </c>
      <c r="N5" s="98" t="s">
        <v>100</v>
      </c>
      <c r="O5" s="178"/>
      <c r="P5" s="98" t="s">
        <v>99</v>
      </c>
      <c r="Q5" s="98" t="s">
        <v>100</v>
      </c>
      <c r="R5" s="178"/>
      <c r="S5" s="98" t="s">
        <v>99</v>
      </c>
      <c r="T5" s="98" t="s">
        <v>100</v>
      </c>
      <c r="U5" s="178"/>
      <c r="V5" s="98"/>
    </row>
    <row r="6" spans="1:22" s="5" customFormat="1" ht="15" customHeight="1" x14ac:dyDescent="0.25">
      <c r="A6" s="12" t="s">
        <v>104</v>
      </c>
      <c r="B6" s="81">
        <v>63</v>
      </c>
      <c r="C6" s="81">
        <v>32</v>
      </c>
      <c r="D6" s="81"/>
      <c r="E6" s="81">
        <v>4</v>
      </c>
      <c r="F6" s="81">
        <v>2</v>
      </c>
      <c r="G6" s="81"/>
      <c r="H6" s="81">
        <v>0</v>
      </c>
      <c r="I6" s="81">
        <v>1</v>
      </c>
      <c r="J6" s="81"/>
      <c r="K6" s="83">
        <v>102</v>
      </c>
      <c r="L6" s="81"/>
      <c r="M6" s="81">
        <v>64</v>
      </c>
      <c r="N6" s="81">
        <v>44</v>
      </c>
      <c r="O6" s="81"/>
      <c r="P6" s="81">
        <v>2</v>
      </c>
      <c r="Q6" s="81">
        <v>1</v>
      </c>
      <c r="R6" s="81"/>
      <c r="S6" s="81">
        <v>0</v>
      </c>
      <c r="T6" s="81">
        <v>0</v>
      </c>
      <c r="U6" s="81"/>
      <c r="V6" s="83">
        <v>111</v>
      </c>
    </row>
    <row r="7" spans="1:22" s="5" customFormat="1" ht="15" customHeight="1" x14ac:dyDescent="0.25">
      <c r="A7" s="13" t="s">
        <v>108</v>
      </c>
      <c r="B7" s="80">
        <v>46</v>
      </c>
      <c r="C7" s="80">
        <v>20</v>
      </c>
      <c r="D7" s="80"/>
      <c r="E7" s="80">
        <v>0</v>
      </c>
      <c r="F7" s="80">
        <v>1</v>
      </c>
      <c r="G7" s="80"/>
      <c r="H7" s="80">
        <v>0</v>
      </c>
      <c r="I7" s="80">
        <v>0</v>
      </c>
      <c r="J7" s="80"/>
      <c r="K7" s="84">
        <v>67</v>
      </c>
      <c r="L7" s="80"/>
      <c r="M7" s="80">
        <v>43</v>
      </c>
      <c r="N7" s="80">
        <v>30</v>
      </c>
      <c r="O7" s="80"/>
      <c r="P7" s="80">
        <v>0</v>
      </c>
      <c r="Q7" s="80">
        <v>0</v>
      </c>
      <c r="R7" s="80"/>
      <c r="S7" s="80">
        <v>0</v>
      </c>
      <c r="T7" s="80">
        <v>0</v>
      </c>
      <c r="U7" s="80"/>
      <c r="V7" s="84">
        <v>73</v>
      </c>
    </row>
    <row r="8" spans="1:22" s="5" customFormat="1" ht="15" customHeight="1" x14ac:dyDescent="0.25">
      <c r="A8" s="12" t="s">
        <v>105</v>
      </c>
      <c r="B8" s="81">
        <v>31</v>
      </c>
      <c r="C8" s="81">
        <v>9</v>
      </c>
      <c r="D8" s="81"/>
      <c r="E8" s="81">
        <v>11</v>
      </c>
      <c r="F8" s="81">
        <v>1</v>
      </c>
      <c r="G8" s="81"/>
      <c r="H8" s="81">
        <v>1</v>
      </c>
      <c r="I8" s="81">
        <v>0</v>
      </c>
      <c r="J8" s="81"/>
      <c r="K8" s="83">
        <v>53</v>
      </c>
      <c r="L8" s="81"/>
      <c r="M8" s="81">
        <v>24</v>
      </c>
      <c r="N8" s="81">
        <v>6</v>
      </c>
      <c r="O8" s="81"/>
      <c r="P8" s="81">
        <v>17</v>
      </c>
      <c r="Q8" s="81">
        <v>0</v>
      </c>
      <c r="R8" s="81"/>
      <c r="S8" s="81">
        <v>0</v>
      </c>
      <c r="T8" s="81">
        <v>0</v>
      </c>
      <c r="U8" s="81"/>
      <c r="V8" s="83">
        <v>47</v>
      </c>
    </row>
    <row r="9" spans="1:22" s="5" customFormat="1" ht="15" customHeight="1" x14ac:dyDescent="0.25">
      <c r="A9" s="13" t="s">
        <v>106</v>
      </c>
      <c r="B9" s="80">
        <v>66</v>
      </c>
      <c r="C9" s="80">
        <v>41</v>
      </c>
      <c r="D9" s="80"/>
      <c r="E9" s="80">
        <v>4</v>
      </c>
      <c r="F9" s="80">
        <v>0</v>
      </c>
      <c r="G9" s="80"/>
      <c r="H9" s="80">
        <v>0</v>
      </c>
      <c r="I9" s="80">
        <v>0</v>
      </c>
      <c r="J9" s="80"/>
      <c r="K9" s="84">
        <v>111</v>
      </c>
      <c r="L9" s="80"/>
      <c r="M9" s="80">
        <v>70</v>
      </c>
      <c r="N9" s="80">
        <v>54</v>
      </c>
      <c r="O9" s="80"/>
      <c r="P9" s="80">
        <v>3</v>
      </c>
      <c r="Q9" s="80">
        <v>0</v>
      </c>
      <c r="R9" s="80"/>
      <c r="S9" s="80">
        <v>0</v>
      </c>
      <c r="T9" s="80">
        <v>0</v>
      </c>
      <c r="U9" s="80"/>
      <c r="V9" s="84">
        <v>127</v>
      </c>
    </row>
    <row r="10" spans="1:22" s="5" customFormat="1" ht="15" customHeight="1" x14ac:dyDescent="0.25">
      <c r="A10" s="12" t="s">
        <v>107</v>
      </c>
      <c r="B10" s="81">
        <v>188</v>
      </c>
      <c r="C10" s="81">
        <v>98</v>
      </c>
      <c r="D10" s="81"/>
      <c r="E10" s="81">
        <v>14</v>
      </c>
      <c r="F10" s="81">
        <v>6</v>
      </c>
      <c r="G10" s="81"/>
      <c r="H10" s="81">
        <v>0</v>
      </c>
      <c r="I10" s="81">
        <v>0</v>
      </c>
      <c r="J10" s="81"/>
      <c r="K10" s="83">
        <v>306</v>
      </c>
      <c r="L10" s="81"/>
      <c r="M10" s="81">
        <v>204</v>
      </c>
      <c r="N10" s="81">
        <v>84</v>
      </c>
      <c r="O10" s="81"/>
      <c r="P10" s="81">
        <v>0</v>
      </c>
      <c r="Q10" s="81">
        <v>1</v>
      </c>
      <c r="R10" s="81"/>
      <c r="S10" s="81">
        <v>0</v>
      </c>
      <c r="T10" s="81">
        <v>0</v>
      </c>
      <c r="U10" s="81"/>
      <c r="V10" s="83">
        <v>289</v>
      </c>
    </row>
    <row r="11" spans="1:22" s="5" customFormat="1" ht="15" customHeight="1" x14ac:dyDescent="0.25">
      <c r="A11" s="13" t="s">
        <v>221</v>
      </c>
      <c r="B11" s="80">
        <v>146</v>
      </c>
      <c r="C11" s="80">
        <v>90</v>
      </c>
      <c r="D11" s="80">
        <v>0</v>
      </c>
      <c r="E11" s="80">
        <v>4</v>
      </c>
      <c r="F11" s="80">
        <v>2</v>
      </c>
      <c r="G11" s="80">
        <v>0</v>
      </c>
      <c r="H11" s="80">
        <v>1</v>
      </c>
      <c r="I11" s="80">
        <v>0</v>
      </c>
      <c r="J11" s="80">
        <v>0</v>
      </c>
      <c r="K11" s="84">
        <v>243</v>
      </c>
      <c r="L11" s="80">
        <v>0</v>
      </c>
      <c r="M11" s="80">
        <v>165</v>
      </c>
      <c r="N11" s="80">
        <v>72</v>
      </c>
      <c r="O11" s="80">
        <v>0</v>
      </c>
      <c r="P11" s="80">
        <v>0</v>
      </c>
      <c r="Q11" s="80">
        <v>1</v>
      </c>
      <c r="R11" s="80">
        <v>0</v>
      </c>
      <c r="S11" s="80">
        <v>0</v>
      </c>
      <c r="T11" s="80">
        <v>0</v>
      </c>
      <c r="U11" s="80">
        <v>0</v>
      </c>
      <c r="V11" s="84">
        <v>238</v>
      </c>
    </row>
    <row r="12" spans="1:22" s="5" customFormat="1" ht="15" customHeight="1" x14ac:dyDescent="0.25">
      <c r="A12" s="12" t="s">
        <v>172</v>
      </c>
      <c r="B12" s="81">
        <v>122</v>
      </c>
      <c r="C12" s="81">
        <v>83</v>
      </c>
      <c r="D12" s="81"/>
      <c r="E12" s="81">
        <v>0</v>
      </c>
      <c r="F12" s="81">
        <v>0</v>
      </c>
      <c r="G12" s="81"/>
      <c r="H12" s="81">
        <v>0</v>
      </c>
      <c r="I12" s="81">
        <v>0</v>
      </c>
      <c r="J12" s="81"/>
      <c r="K12" s="83">
        <v>205</v>
      </c>
      <c r="L12" s="81"/>
      <c r="M12" s="81">
        <v>110</v>
      </c>
      <c r="N12" s="81">
        <v>77</v>
      </c>
      <c r="O12" s="81"/>
      <c r="P12" s="81">
        <v>1</v>
      </c>
      <c r="Q12" s="81">
        <v>5</v>
      </c>
      <c r="R12" s="81"/>
      <c r="S12" s="81">
        <v>0</v>
      </c>
      <c r="T12" s="81">
        <v>0</v>
      </c>
      <c r="U12" s="81"/>
      <c r="V12" s="83">
        <v>193</v>
      </c>
    </row>
    <row r="13" spans="1:22" s="5" customFormat="1" ht="15" customHeight="1" x14ac:dyDescent="0.25">
      <c r="A13" s="13" t="s">
        <v>109</v>
      </c>
      <c r="B13" s="80">
        <v>61</v>
      </c>
      <c r="C13" s="80">
        <v>12</v>
      </c>
      <c r="D13" s="80"/>
      <c r="E13" s="80">
        <v>1</v>
      </c>
      <c r="F13" s="80">
        <v>0</v>
      </c>
      <c r="G13" s="80"/>
      <c r="H13" s="80">
        <v>2</v>
      </c>
      <c r="I13" s="80">
        <v>1</v>
      </c>
      <c r="J13" s="80"/>
      <c r="K13" s="84">
        <v>77</v>
      </c>
      <c r="L13" s="80"/>
      <c r="M13" s="80">
        <v>58</v>
      </c>
      <c r="N13" s="80">
        <v>12</v>
      </c>
      <c r="O13" s="80"/>
      <c r="P13" s="80">
        <v>1</v>
      </c>
      <c r="Q13" s="80">
        <v>2</v>
      </c>
      <c r="R13" s="80"/>
      <c r="S13" s="80">
        <v>0</v>
      </c>
      <c r="T13" s="80">
        <v>0</v>
      </c>
      <c r="U13" s="80"/>
      <c r="V13" s="84">
        <v>73</v>
      </c>
    </row>
    <row r="14" spans="1:22" s="5" customFormat="1" ht="15" customHeight="1" x14ac:dyDescent="0.25">
      <c r="A14" s="61" t="s">
        <v>4</v>
      </c>
      <c r="B14" s="82">
        <f t="shared" ref="B14:V14" si="0">SUM(B6:B13)</f>
        <v>723</v>
      </c>
      <c r="C14" s="82">
        <f t="shared" si="0"/>
        <v>385</v>
      </c>
      <c r="D14" s="82">
        <f t="shared" si="0"/>
        <v>0</v>
      </c>
      <c r="E14" s="82">
        <f t="shared" si="0"/>
        <v>38</v>
      </c>
      <c r="F14" s="82">
        <f t="shared" si="0"/>
        <v>12</v>
      </c>
      <c r="G14" s="82">
        <f t="shared" si="0"/>
        <v>0</v>
      </c>
      <c r="H14" s="82">
        <f t="shared" si="0"/>
        <v>4</v>
      </c>
      <c r="I14" s="82">
        <f t="shared" si="0"/>
        <v>2</v>
      </c>
      <c r="J14" s="82">
        <f t="shared" si="0"/>
        <v>0</v>
      </c>
      <c r="K14" s="63">
        <f t="shared" si="0"/>
        <v>1164</v>
      </c>
      <c r="L14" s="82">
        <f t="shared" si="0"/>
        <v>0</v>
      </c>
      <c r="M14" s="82">
        <f t="shared" si="0"/>
        <v>738</v>
      </c>
      <c r="N14" s="82">
        <f t="shared" si="0"/>
        <v>379</v>
      </c>
      <c r="O14" s="82">
        <f t="shared" si="0"/>
        <v>0</v>
      </c>
      <c r="P14" s="82">
        <f t="shared" si="0"/>
        <v>24</v>
      </c>
      <c r="Q14" s="82">
        <f t="shared" si="0"/>
        <v>10</v>
      </c>
      <c r="R14" s="82">
        <f t="shared" si="0"/>
        <v>0</v>
      </c>
      <c r="S14" s="82">
        <f t="shared" si="0"/>
        <v>0</v>
      </c>
      <c r="T14" s="82">
        <f t="shared" si="0"/>
        <v>0</v>
      </c>
      <c r="U14" s="82">
        <f t="shared" si="0"/>
        <v>0</v>
      </c>
      <c r="V14" s="63">
        <f t="shared" si="0"/>
        <v>1151</v>
      </c>
    </row>
    <row r="16" spans="1:22" s="5" customFormat="1" ht="13.25" customHeight="1" x14ac:dyDescent="0.25">
      <c r="A16" s="230" t="s">
        <v>155</v>
      </c>
    </row>
  </sheetData>
  <mergeCells count="8">
    <mergeCell ref="E4:F4"/>
    <mergeCell ref="H4:I4"/>
    <mergeCell ref="B3:I3"/>
    <mergeCell ref="B4:C4"/>
    <mergeCell ref="M3:T3"/>
    <mergeCell ref="M4:N4"/>
    <mergeCell ref="P4:Q4"/>
    <mergeCell ref="S4:T4"/>
  </mergeCells>
  <phoneticPr fontId="9" type="noConversion"/>
  <conditionalFormatting sqref="A1:L3 J1:AV5 B4 D4:E4 G4:H4 A4:A5 B5:V5">
    <cfRule type="cellIs" dxfId="39" priority="60" operator="equal">
      <formula>0</formula>
    </cfRule>
  </conditionalFormatting>
  <conditionalFormatting sqref="A12:V12">
    <cfRule type="cellIs" dxfId="38" priority="4" operator="equal">
      <formula>0</formula>
    </cfRule>
  </conditionalFormatting>
  <conditionalFormatting sqref="A13:V13">
    <cfRule type="cellIs" dxfId="37" priority="3" operator="equal">
      <formula>0</formula>
    </cfRule>
  </conditionalFormatting>
  <conditionalFormatting sqref="A6:AV6 A8:AV8 A10:AV10">
    <cfRule type="cellIs" dxfId="36" priority="7" operator="equal">
      <formula>0</formula>
    </cfRule>
  </conditionalFormatting>
  <conditionalFormatting sqref="A7:AV7 A9:AV9">
    <cfRule type="cellIs" dxfId="35" priority="6" operator="equal">
      <formula>0</formula>
    </cfRule>
  </conditionalFormatting>
  <conditionalFormatting sqref="A11:AV11">
    <cfRule type="cellIs" dxfId="34" priority="1" operator="equal">
      <formula>0</formula>
    </cfRule>
  </conditionalFormatting>
  <conditionalFormatting sqref="A14:AV14">
    <cfRule type="cellIs" dxfId="33" priority="5" operator="equal">
      <formula>0</formula>
    </cfRule>
  </conditionalFormatting>
  <conditionalFormatting sqref="W12:AV13">
    <cfRule type="cellIs" dxfId="32" priority="18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/>
    <pageSetUpPr fitToPage="1"/>
  </sheetPr>
  <dimension ref="A1:L15"/>
  <sheetViews>
    <sheetView showGridLines="0" zoomScale="115" zoomScaleNormal="115" workbookViewId="0">
      <selection activeCell="F10" sqref="F10"/>
    </sheetView>
  </sheetViews>
  <sheetFormatPr baseColWidth="10" defaultColWidth="11.453125" defaultRowHeight="11" x14ac:dyDescent="0.25"/>
  <cols>
    <col min="1" max="1" width="32.26953125" style="8" customWidth="1"/>
    <col min="2" max="6" width="7.453125" style="8" customWidth="1"/>
    <col min="7" max="7" width="2.453125" style="8" customWidth="1"/>
    <col min="8" max="12" width="7.453125" style="8" customWidth="1"/>
    <col min="13" max="13" width="4" style="8" customWidth="1"/>
    <col min="14" max="16384" width="11.453125" style="8"/>
  </cols>
  <sheetData>
    <row r="1" spans="1:12" s="5" customFormat="1" ht="15" customHeight="1" x14ac:dyDescent="0.3">
      <c r="A1" s="1" t="str">
        <f>Innhold!A29</f>
        <v>Tabell 24 Publiseringspoeng og poeng per årsverk utført av forskere/faglig personale. 2020-2024</v>
      </c>
      <c r="B1" s="11"/>
      <c r="C1" s="11"/>
      <c r="D1" s="6"/>
      <c r="E1" s="6"/>
      <c r="F1" s="6"/>
      <c r="G1" s="6"/>
      <c r="H1" s="6"/>
      <c r="I1" s="6"/>
      <c r="J1" s="6"/>
      <c r="K1" s="6"/>
      <c r="L1" s="6"/>
    </row>
    <row r="2" spans="1:12" s="5" customFormat="1" ht="12" customHeight="1" x14ac:dyDescent="0.25">
      <c r="A2" s="199"/>
      <c r="B2" s="11"/>
      <c r="C2" s="11"/>
      <c r="D2" s="6"/>
      <c r="E2" s="6"/>
      <c r="F2" s="6"/>
      <c r="G2" s="6"/>
      <c r="H2" s="6"/>
      <c r="I2" s="6"/>
      <c r="J2" s="6"/>
      <c r="K2" s="6"/>
      <c r="L2" s="6"/>
    </row>
    <row r="3" spans="1:12" s="5" customFormat="1" ht="12" customHeight="1" x14ac:dyDescent="0.3">
      <c r="A3" s="97"/>
      <c r="B3" s="295" t="s">
        <v>156</v>
      </c>
      <c r="C3" s="295"/>
      <c r="D3" s="295"/>
      <c r="E3" s="295"/>
      <c r="F3" s="295"/>
      <c r="G3" s="177"/>
      <c r="H3" s="295" t="s">
        <v>157</v>
      </c>
      <c r="I3" s="295"/>
      <c r="J3" s="295"/>
      <c r="K3" s="295"/>
      <c r="L3" s="295"/>
    </row>
    <row r="4" spans="1:12" s="70" customFormat="1" ht="27.75" customHeight="1" x14ac:dyDescent="0.25">
      <c r="A4" s="77"/>
      <c r="B4" s="266">
        <f>C4-1</f>
        <v>2020</v>
      </c>
      <c r="C4" s="266">
        <f>D4-1</f>
        <v>2021</v>
      </c>
      <c r="D4" s="266">
        <f>E4-1</f>
        <v>2022</v>
      </c>
      <c r="E4" s="266">
        <f>F4-1</f>
        <v>2023</v>
      </c>
      <c r="F4" s="266">
        <v>2024</v>
      </c>
      <c r="G4" s="98"/>
      <c r="H4" s="266">
        <f>I4-1</f>
        <v>2020</v>
      </c>
      <c r="I4" s="266">
        <f>J4-1</f>
        <v>2021</v>
      </c>
      <c r="J4" s="266">
        <f>K4-1</f>
        <v>2022</v>
      </c>
      <c r="K4" s="266">
        <f>L4-1</f>
        <v>2023</v>
      </c>
      <c r="L4" s="266">
        <v>2024</v>
      </c>
    </row>
    <row r="5" spans="1:12" s="5" customFormat="1" ht="15" customHeight="1" x14ac:dyDescent="0.25">
      <c r="A5" s="12" t="s">
        <v>104</v>
      </c>
      <c r="B5" s="179">
        <v>107.59161436259997</v>
      </c>
      <c r="C5" s="179">
        <v>105.5737171734</v>
      </c>
      <c r="D5" s="179">
        <v>96.328854578299982</v>
      </c>
      <c r="E5" s="179">
        <v>94.821296876799991</v>
      </c>
      <c r="F5" s="179">
        <v>117.10323695160002</v>
      </c>
      <c r="G5" s="100"/>
      <c r="H5" s="165">
        <v>2.1518322872519993</v>
      </c>
      <c r="I5" s="165">
        <v>2.119954160108434</v>
      </c>
      <c r="J5" s="165">
        <v>1.6840708842360135</v>
      </c>
      <c r="K5" s="165">
        <v>1.6513635819714383</v>
      </c>
      <c r="L5" s="165">
        <v>1.8647012253439494</v>
      </c>
    </row>
    <row r="6" spans="1:12" s="5" customFormat="1" ht="15" customHeight="1" x14ac:dyDescent="0.25">
      <c r="A6" s="13" t="s">
        <v>108</v>
      </c>
      <c r="B6" s="180">
        <v>72.969620865899998</v>
      </c>
      <c r="C6" s="180">
        <v>89.745417186300003</v>
      </c>
      <c r="D6" s="180">
        <v>65.606950072499998</v>
      </c>
      <c r="E6" s="180">
        <v>69.549931083299981</v>
      </c>
      <c r="F6" s="180">
        <v>69.464670947599998</v>
      </c>
      <c r="G6" s="101"/>
      <c r="H6" s="166">
        <v>1.6824906817131657</v>
      </c>
      <c r="I6" s="166">
        <v>2.0258559184266369</v>
      </c>
      <c r="J6" s="166">
        <v>1.4611792889198219</v>
      </c>
      <c r="K6" s="166">
        <v>1.4263726637264147</v>
      </c>
      <c r="L6" s="166">
        <v>1.4004973981370969</v>
      </c>
    </row>
    <row r="7" spans="1:12" s="5" customFormat="1" ht="15" customHeight="1" x14ac:dyDescent="0.25">
      <c r="A7" s="12" t="s">
        <v>105</v>
      </c>
      <c r="B7" s="179">
        <v>55.361088296999995</v>
      </c>
      <c r="C7" s="179">
        <v>57.588222083000005</v>
      </c>
      <c r="D7" s="179">
        <v>34.770943116199994</v>
      </c>
      <c r="E7" s="179">
        <v>56.500548831499991</v>
      </c>
      <c r="F7" s="179">
        <v>39.565866189099999</v>
      </c>
      <c r="G7" s="100"/>
      <c r="H7" s="165">
        <v>1.2451886706477731</v>
      </c>
      <c r="I7" s="165">
        <v>1.2419284469053267</v>
      </c>
      <c r="J7" s="165">
        <v>0.78312934946396384</v>
      </c>
      <c r="K7" s="165">
        <v>1.2431363879317929</v>
      </c>
      <c r="L7" s="165">
        <v>0.83472291538185639</v>
      </c>
    </row>
    <row r="8" spans="1:12" s="5" customFormat="1" ht="15" customHeight="1" x14ac:dyDescent="0.25">
      <c r="A8" s="13" t="s">
        <v>106</v>
      </c>
      <c r="B8" s="180">
        <v>92.258086332900007</v>
      </c>
      <c r="C8" s="180">
        <v>100.70136700569999</v>
      </c>
      <c r="D8" s="180">
        <v>94.484967853099988</v>
      </c>
      <c r="E8" s="180">
        <v>101.46204628580003</v>
      </c>
      <c r="F8" s="180">
        <v>108.20991634579995</v>
      </c>
      <c r="G8" s="101"/>
      <c r="H8" s="166">
        <v>1.2815403018877625</v>
      </c>
      <c r="I8" s="166">
        <v>1.3408970307017309</v>
      </c>
      <c r="J8" s="166">
        <v>1.258122075274301</v>
      </c>
      <c r="K8" s="166">
        <v>1.1950771058398117</v>
      </c>
      <c r="L8" s="166">
        <v>1.1800427082420932</v>
      </c>
    </row>
    <row r="9" spans="1:12" s="5" customFormat="1" ht="15" customHeight="1" x14ac:dyDescent="0.25">
      <c r="A9" s="12" t="s">
        <v>107</v>
      </c>
      <c r="B9" s="179">
        <v>272.29391587139986</v>
      </c>
      <c r="C9" s="179">
        <v>303.38625388140002</v>
      </c>
      <c r="D9" s="179">
        <v>277.55025253140008</v>
      </c>
      <c r="E9" s="179">
        <v>264.04937969729997</v>
      </c>
      <c r="F9" s="179">
        <v>226.59469473510001</v>
      </c>
      <c r="G9" s="100"/>
      <c r="H9" s="165">
        <v>1.2194084902436177</v>
      </c>
      <c r="I9" s="165">
        <v>1.3494028994413558</v>
      </c>
      <c r="J9" s="165">
        <v>1.1249604917777241</v>
      </c>
      <c r="K9" s="165">
        <v>1.0174921185977419</v>
      </c>
      <c r="L9" s="165">
        <v>0.81596937247065171</v>
      </c>
    </row>
    <row r="10" spans="1:12" s="5" customFormat="1" ht="15" customHeight="1" x14ac:dyDescent="0.25">
      <c r="A10" s="13" t="s">
        <v>221</v>
      </c>
      <c r="B10" s="180">
        <v>175.71647542339988</v>
      </c>
      <c r="C10" s="180">
        <v>202.00923867010002</v>
      </c>
      <c r="D10" s="180">
        <v>145.8492581799</v>
      </c>
      <c r="E10" s="180">
        <v>226.0256277166998</v>
      </c>
      <c r="F10" s="180">
        <v>191.36336176479995</v>
      </c>
      <c r="G10" s="101"/>
      <c r="H10" s="166">
        <f>B10/Tabell12!D11</f>
        <v>1.0681852609325222</v>
      </c>
      <c r="I10" s="166">
        <f>C10/Tabell12!J10</f>
        <v>0.89849770346528501</v>
      </c>
      <c r="J10" s="166">
        <f>D10/Tabell12!P11</f>
        <v>0.75475708021061894</v>
      </c>
      <c r="K10" s="166">
        <f>E10/Tabell12!V11</f>
        <v>0.78456603046513163</v>
      </c>
      <c r="L10" s="166">
        <f>F10/Tabell12!AB11</f>
        <v>0.65311727564778144</v>
      </c>
    </row>
    <row r="11" spans="1:12" s="5" customFormat="1" ht="15" customHeight="1" x14ac:dyDescent="0.25">
      <c r="A11" s="12" t="s">
        <v>172</v>
      </c>
      <c r="B11" s="179">
        <v>158.43690677409995</v>
      </c>
      <c r="C11" s="179">
        <v>164.37750235640002</v>
      </c>
      <c r="D11" s="179">
        <v>176.43209317189999</v>
      </c>
      <c r="E11" s="179">
        <v>187.01756811819999</v>
      </c>
      <c r="F11" s="179">
        <v>181.66486198749988</v>
      </c>
      <c r="G11" s="100"/>
      <c r="H11" s="165">
        <v>1.4020965201247784</v>
      </c>
      <c r="I11" s="165">
        <v>1.2693243425204634</v>
      </c>
      <c r="J11" s="165">
        <v>1.1769986202261509</v>
      </c>
      <c r="K11" s="165">
        <v>1.2409924891718647</v>
      </c>
      <c r="L11" s="165">
        <v>1.1865764989386014</v>
      </c>
    </row>
    <row r="12" spans="1:12" s="5" customFormat="1" ht="15" customHeight="1" x14ac:dyDescent="0.25">
      <c r="A12" s="13" t="s">
        <v>109</v>
      </c>
      <c r="B12" s="180">
        <v>67.921434988200005</v>
      </c>
      <c r="C12" s="180">
        <v>97.279918680199998</v>
      </c>
      <c r="D12" s="180">
        <v>83.689932511899983</v>
      </c>
      <c r="E12" s="180">
        <v>90.690204485099954</v>
      </c>
      <c r="F12" s="180">
        <v>76.547980567299987</v>
      </c>
      <c r="G12" s="101"/>
      <c r="H12" s="166">
        <v>0.93043061627671242</v>
      </c>
      <c r="I12" s="166">
        <v>1.1748782449299517</v>
      </c>
      <c r="J12" s="166">
        <v>1.03320904335679</v>
      </c>
      <c r="K12" s="166">
        <v>1.1956520037587339</v>
      </c>
      <c r="L12" s="166">
        <v>0.92226482611204808</v>
      </c>
    </row>
    <row r="13" spans="1:12" s="5" customFormat="1" ht="15" customHeight="1" x14ac:dyDescent="0.25">
      <c r="A13" s="61" t="s">
        <v>4</v>
      </c>
      <c r="B13" s="181">
        <f>SUM(B5:B12)</f>
        <v>1002.5491429154996</v>
      </c>
      <c r="C13" s="181">
        <f>SUM(C5:C12)</f>
        <v>1120.6616370365</v>
      </c>
      <c r="D13" s="181">
        <f>SUM(D5:D12)</f>
        <v>974.71325201520006</v>
      </c>
      <c r="E13" s="181">
        <f>SUM(E5:E12)</f>
        <v>1090.1166030946997</v>
      </c>
      <c r="F13" s="181">
        <f>SUM(F5:F12)</f>
        <v>1010.5145894887999</v>
      </c>
      <c r="G13" s="74"/>
      <c r="H13" s="167">
        <f>B13/Tabell12!D14</f>
        <v>1.2793817703931747</v>
      </c>
      <c r="I13" s="167">
        <f>C13/Tabell12!J14</f>
        <v>1.3796664126909772</v>
      </c>
      <c r="J13" s="167">
        <f>D13/Tabell12!P14</f>
        <v>1.0921646370876008</v>
      </c>
      <c r="K13" s="167">
        <f>E13/Tabell12!V14</f>
        <v>1.0785971851572207</v>
      </c>
      <c r="L13" s="167">
        <f>F13/Tabell12!AB14</f>
        <v>0.95484700887158624</v>
      </c>
    </row>
    <row r="14" spans="1:12" s="96" customFormat="1" x14ac:dyDescent="0.25">
      <c r="A14" s="154"/>
      <c r="B14" s="183"/>
      <c r="C14" s="183"/>
      <c r="D14" s="183"/>
      <c r="E14" s="183"/>
      <c r="F14" s="183"/>
      <c r="G14" s="184"/>
      <c r="H14" s="185"/>
      <c r="I14" s="185"/>
      <c r="J14" s="185"/>
      <c r="K14" s="185"/>
      <c r="L14" s="185"/>
    </row>
    <row r="15" spans="1:12" x14ac:dyDescent="0.25">
      <c r="A15" s="8" t="s">
        <v>110</v>
      </c>
    </row>
  </sheetData>
  <mergeCells count="2">
    <mergeCell ref="B3:F3"/>
    <mergeCell ref="H3:L3"/>
  </mergeCells>
  <conditionalFormatting sqref="A13:G13">
    <cfRule type="cellIs" dxfId="31" priority="12" operator="equal">
      <formula>0</formula>
    </cfRule>
  </conditionalFormatting>
  <conditionalFormatting sqref="A11:L11">
    <cfRule type="cellIs" dxfId="30" priority="6" operator="equal">
      <formula>0</formula>
    </cfRule>
  </conditionalFormatting>
  <conditionalFormatting sqref="A12:L12">
    <cfRule type="cellIs" dxfId="29" priority="2" operator="equal">
      <formula>0</formula>
    </cfRule>
  </conditionalFormatting>
  <conditionalFormatting sqref="A1:AZ2 A4:BA4 M11:AZ12 H13:L13">
    <cfRule type="cellIs" dxfId="28" priority="23" operator="equal">
      <formula>0</formula>
    </cfRule>
  </conditionalFormatting>
  <conditionalFormatting sqref="A5:AZ5 A7:AZ7 A9:AZ9">
    <cfRule type="cellIs" dxfId="27" priority="14" operator="equal">
      <formula>0</formula>
    </cfRule>
  </conditionalFormatting>
  <conditionalFormatting sqref="A6:AZ6 A8:AZ8">
    <cfRule type="cellIs" dxfId="26" priority="13" operator="equal">
      <formula>0</formula>
    </cfRule>
  </conditionalFormatting>
  <conditionalFormatting sqref="A10:AZ10">
    <cfRule type="cellIs" dxfId="25" priority="1" operator="equal">
      <formula>0</formula>
    </cfRule>
  </conditionalFormatting>
  <conditionalFormatting sqref="M13:AZ13 B14:AZ14">
    <cfRule type="cellIs" dxfId="24" priority="21" operator="equal">
      <formula>0</formula>
    </cfRule>
  </conditionalFormatting>
  <conditionalFormatting sqref="M3:BA3">
    <cfRule type="cellIs" dxfId="23" priority="20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ignoredErrors>
    <ignoredError sqref="F13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tabColor theme="6"/>
    <pageSetUpPr fitToPage="1"/>
  </sheetPr>
  <dimension ref="A1:J14"/>
  <sheetViews>
    <sheetView showGridLines="0" zoomScale="115" zoomScaleNormal="115" workbookViewId="0">
      <selection activeCell="E21" sqref="E21:E22"/>
    </sheetView>
  </sheetViews>
  <sheetFormatPr baseColWidth="10" defaultColWidth="11.54296875" defaultRowHeight="11" x14ac:dyDescent="0.25"/>
  <cols>
    <col min="1" max="1" width="22" style="8" customWidth="1"/>
    <col min="2" max="10" width="12.6328125" style="8" customWidth="1"/>
    <col min="11" max="16384" width="11.54296875" style="8"/>
  </cols>
  <sheetData>
    <row r="1" spans="1:10" s="5" customFormat="1" ht="15" customHeight="1" x14ac:dyDescent="0.3">
      <c r="A1" s="1" t="str">
        <f>Innhold!A30</f>
        <v>Tabell 25 Annen formidling 2024</v>
      </c>
      <c r="B1" s="11"/>
      <c r="C1" s="11"/>
      <c r="D1" s="6"/>
      <c r="E1" s="11"/>
      <c r="F1" s="11"/>
      <c r="G1" s="11"/>
      <c r="H1" s="11"/>
      <c r="I1" s="11"/>
      <c r="J1" s="6"/>
    </row>
    <row r="2" spans="1:10" s="5" customFormat="1" ht="12" customHeight="1" x14ac:dyDescent="0.25">
      <c r="A2" s="6"/>
      <c r="B2" s="11"/>
      <c r="C2" s="11"/>
      <c r="D2" s="6"/>
      <c r="E2" s="11"/>
      <c r="F2" s="11"/>
      <c r="G2" s="11"/>
      <c r="H2" s="11"/>
      <c r="I2" s="11"/>
      <c r="J2" s="6"/>
    </row>
    <row r="3" spans="1:10" s="5" customFormat="1" ht="12" customHeight="1" x14ac:dyDescent="0.25">
      <c r="A3" s="15"/>
      <c r="B3" s="28"/>
      <c r="C3" s="28"/>
      <c r="D3" s="15"/>
      <c r="E3" s="28"/>
      <c r="F3" s="28"/>
      <c r="G3" s="28"/>
      <c r="H3" s="28"/>
      <c r="I3" s="28"/>
      <c r="J3" s="15"/>
    </row>
    <row r="4" spans="1:10" s="5" customFormat="1" x14ac:dyDescent="0.25">
      <c r="A4" s="8"/>
      <c r="B4" s="90"/>
      <c r="C4" s="91" t="s">
        <v>1</v>
      </c>
      <c r="D4" s="89" t="s">
        <v>29</v>
      </c>
      <c r="E4" s="92"/>
      <c r="F4" s="92"/>
      <c r="G4" s="8"/>
      <c r="H4" s="8"/>
      <c r="I4" s="8"/>
      <c r="J4" s="8"/>
    </row>
    <row r="5" spans="1:10" s="70" customFormat="1" ht="55" x14ac:dyDescent="0.25">
      <c r="A5" s="77"/>
      <c r="B5" s="178" t="s">
        <v>69</v>
      </c>
      <c r="C5" s="268" t="s">
        <v>70</v>
      </c>
      <c r="D5" s="268" t="s">
        <v>71</v>
      </c>
      <c r="E5" s="178" t="s">
        <v>72</v>
      </c>
      <c r="F5" s="178" t="s">
        <v>73</v>
      </c>
      <c r="G5" s="178" t="s">
        <v>74</v>
      </c>
      <c r="H5" s="178" t="s">
        <v>75</v>
      </c>
      <c r="I5" s="178" t="s">
        <v>76</v>
      </c>
      <c r="J5" s="178" t="s">
        <v>77</v>
      </c>
    </row>
    <row r="6" spans="1:10" s="5" customFormat="1" ht="15" customHeight="1" x14ac:dyDescent="0.25">
      <c r="A6" s="12" t="s">
        <v>104</v>
      </c>
      <c r="B6" s="43">
        <v>0</v>
      </c>
      <c r="C6" s="43">
        <v>1</v>
      </c>
      <c r="D6" s="43">
        <v>7</v>
      </c>
      <c r="E6" s="43">
        <v>12</v>
      </c>
      <c r="F6" s="43">
        <v>2</v>
      </c>
      <c r="G6" s="43">
        <v>193</v>
      </c>
      <c r="H6" s="43">
        <v>215</v>
      </c>
      <c r="I6" s="43">
        <v>34</v>
      </c>
      <c r="J6" s="43">
        <v>32</v>
      </c>
    </row>
    <row r="7" spans="1:10" s="5" customFormat="1" ht="15" customHeight="1" x14ac:dyDescent="0.25">
      <c r="A7" s="13" t="s">
        <v>108</v>
      </c>
      <c r="B7" s="44">
        <v>0</v>
      </c>
      <c r="C7" s="44">
        <v>127</v>
      </c>
      <c r="D7" s="44">
        <v>9</v>
      </c>
      <c r="E7" s="44">
        <v>12</v>
      </c>
      <c r="F7" s="44">
        <v>0</v>
      </c>
      <c r="G7" s="44">
        <v>125</v>
      </c>
      <c r="H7" s="44">
        <v>5</v>
      </c>
      <c r="I7" s="44">
        <v>4</v>
      </c>
      <c r="J7" s="44">
        <v>16</v>
      </c>
    </row>
    <row r="8" spans="1:10" s="5" customFormat="1" ht="15" customHeight="1" x14ac:dyDescent="0.25">
      <c r="A8" s="12" t="s">
        <v>105</v>
      </c>
      <c r="B8" s="43">
        <v>3</v>
      </c>
      <c r="C8" s="43">
        <v>30</v>
      </c>
      <c r="D8" s="43">
        <v>123</v>
      </c>
      <c r="E8" s="43">
        <v>6</v>
      </c>
      <c r="F8" s="43">
        <v>4</v>
      </c>
      <c r="G8" s="43">
        <v>128</v>
      </c>
      <c r="H8" s="43">
        <v>91</v>
      </c>
      <c r="I8" s="43">
        <v>35</v>
      </c>
      <c r="J8" s="43">
        <v>17</v>
      </c>
    </row>
    <row r="9" spans="1:10" s="5" customFormat="1" ht="15" customHeight="1" x14ac:dyDescent="0.25">
      <c r="A9" s="13" t="s">
        <v>106</v>
      </c>
      <c r="B9" s="44">
        <v>0</v>
      </c>
      <c r="C9" s="44">
        <v>4</v>
      </c>
      <c r="D9" s="44">
        <v>40</v>
      </c>
      <c r="E9" s="44">
        <v>21</v>
      </c>
      <c r="F9" s="44">
        <v>648</v>
      </c>
      <c r="G9" s="44">
        <v>172</v>
      </c>
      <c r="H9" s="44">
        <v>32</v>
      </c>
      <c r="I9" s="44">
        <v>6</v>
      </c>
      <c r="J9" s="44">
        <v>50</v>
      </c>
    </row>
    <row r="10" spans="1:10" s="5" customFormat="1" ht="15" customHeight="1" x14ac:dyDescent="0.25">
      <c r="A10" s="12" t="s">
        <v>107</v>
      </c>
      <c r="B10" s="43">
        <v>2</v>
      </c>
      <c r="C10" s="43">
        <v>51</v>
      </c>
      <c r="D10" s="43">
        <v>147</v>
      </c>
      <c r="E10" s="43">
        <v>65</v>
      </c>
      <c r="F10" s="43">
        <v>0</v>
      </c>
      <c r="G10" s="43">
        <v>546</v>
      </c>
      <c r="H10" s="43">
        <v>69</v>
      </c>
      <c r="I10" s="43">
        <v>23</v>
      </c>
      <c r="J10" s="43">
        <v>26</v>
      </c>
    </row>
    <row r="11" spans="1:10" s="5" customFormat="1" ht="15" customHeight="1" x14ac:dyDescent="0.25">
      <c r="A11" s="13" t="s">
        <v>221</v>
      </c>
      <c r="B11" s="44">
        <v>0</v>
      </c>
      <c r="C11" s="44">
        <v>50</v>
      </c>
      <c r="D11" s="44">
        <v>449</v>
      </c>
      <c r="E11" s="44">
        <v>38</v>
      </c>
      <c r="F11" s="44">
        <v>63</v>
      </c>
      <c r="G11" s="44">
        <v>393</v>
      </c>
      <c r="H11" s="44">
        <v>170</v>
      </c>
      <c r="I11" s="44">
        <v>26</v>
      </c>
      <c r="J11" s="44">
        <v>20</v>
      </c>
    </row>
    <row r="12" spans="1:10" s="5" customFormat="1" ht="15" customHeight="1" x14ac:dyDescent="0.25">
      <c r="A12" s="12" t="s">
        <v>172</v>
      </c>
      <c r="B12" s="43">
        <v>0</v>
      </c>
      <c r="C12" s="43">
        <v>4</v>
      </c>
      <c r="D12" s="43">
        <v>45</v>
      </c>
      <c r="E12" s="43">
        <v>9</v>
      </c>
      <c r="F12" s="43">
        <v>3</v>
      </c>
      <c r="G12" s="43">
        <v>168</v>
      </c>
      <c r="H12" s="43">
        <v>7</v>
      </c>
      <c r="I12" s="43">
        <v>32</v>
      </c>
      <c r="J12" s="43">
        <v>28</v>
      </c>
    </row>
    <row r="13" spans="1:10" s="5" customFormat="1" ht="15" customHeight="1" x14ac:dyDescent="0.25">
      <c r="A13" s="13" t="s">
        <v>109</v>
      </c>
      <c r="B13" s="44">
        <v>0</v>
      </c>
      <c r="C13" s="44">
        <v>17</v>
      </c>
      <c r="D13" s="44">
        <v>62</v>
      </c>
      <c r="E13" s="44">
        <v>3</v>
      </c>
      <c r="F13" s="44">
        <v>0</v>
      </c>
      <c r="G13" s="44">
        <v>49</v>
      </c>
      <c r="H13" s="44">
        <v>286</v>
      </c>
      <c r="I13" s="44">
        <v>8</v>
      </c>
      <c r="J13" s="44">
        <v>5</v>
      </c>
    </row>
    <row r="14" spans="1:10" s="5" customFormat="1" ht="15" customHeight="1" x14ac:dyDescent="0.25">
      <c r="A14" s="61" t="s">
        <v>4</v>
      </c>
      <c r="B14" s="66">
        <f t="shared" ref="B14:J14" si="0">SUM(B6:B13)</f>
        <v>5</v>
      </c>
      <c r="C14" s="66">
        <f t="shared" si="0"/>
        <v>284</v>
      </c>
      <c r="D14" s="66">
        <f t="shared" si="0"/>
        <v>882</v>
      </c>
      <c r="E14" s="66">
        <f t="shared" si="0"/>
        <v>166</v>
      </c>
      <c r="F14" s="66">
        <f t="shared" si="0"/>
        <v>720</v>
      </c>
      <c r="G14" s="66">
        <f t="shared" si="0"/>
        <v>1774</v>
      </c>
      <c r="H14" s="66">
        <f t="shared" si="0"/>
        <v>875</v>
      </c>
      <c r="I14" s="66">
        <f t="shared" si="0"/>
        <v>168</v>
      </c>
      <c r="J14" s="66">
        <f t="shared" si="0"/>
        <v>194</v>
      </c>
    </row>
  </sheetData>
  <conditionalFormatting sqref="A13:J13">
    <cfRule type="cellIs" dxfId="22" priority="3" operator="equal">
      <formula>0</formula>
    </cfRule>
  </conditionalFormatting>
  <conditionalFormatting sqref="A1:AX6 A8:AX8 A10:AX10">
    <cfRule type="cellIs" dxfId="21" priority="7" operator="equal">
      <formula>0</formula>
    </cfRule>
  </conditionalFormatting>
  <conditionalFormatting sqref="A7:AX7 A9:AX9">
    <cfRule type="cellIs" dxfId="20" priority="6" operator="equal">
      <formula>0</formula>
    </cfRule>
  </conditionalFormatting>
  <conditionalFormatting sqref="A11:AX11">
    <cfRule type="cellIs" dxfId="19" priority="1" operator="equal">
      <formula>0</formula>
    </cfRule>
  </conditionalFormatting>
  <conditionalFormatting sqref="A12:AX12">
    <cfRule type="cellIs" dxfId="18" priority="5" operator="equal">
      <formula>0</formula>
    </cfRule>
  </conditionalFormatting>
  <conditionalFormatting sqref="A14:AX14">
    <cfRule type="cellIs" dxfId="17" priority="11" operator="equal">
      <formula>0</formula>
    </cfRule>
  </conditionalFormatting>
  <conditionalFormatting sqref="K13:AX13">
    <cfRule type="cellIs" dxfId="16" priority="14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93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/>
    <pageSetUpPr fitToPage="1"/>
  </sheetPr>
  <dimension ref="A1:F14"/>
  <sheetViews>
    <sheetView showGridLines="0" zoomScale="115" zoomScaleNormal="115" workbookViewId="0">
      <selection activeCell="B5" sqref="B5"/>
    </sheetView>
  </sheetViews>
  <sheetFormatPr baseColWidth="10" defaultColWidth="11.453125" defaultRowHeight="11" x14ac:dyDescent="0.25"/>
  <cols>
    <col min="1" max="1" width="41.6328125" style="8" customWidth="1"/>
    <col min="2" max="2" width="11.90625" style="8" customWidth="1"/>
    <col min="3" max="3" width="15.36328125" style="8" customWidth="1"/>
    <col min="4" max="4" width="13.36328125" style="8" bestFit="1" customWidth="1"/>
    <col min="5" max="5" width="13.6328125" style="8" customWidth="1"/>
    <col min="6" max="6" width="4.54296875" style="8" customWidth="1"/>
    <col min="7" max="16384" width="11.453125" style="8"/>
  </cols>
  <sheetData>
    <row r="1" spans="1:6" s="5" customFormat="1" ht="15" customHeight="1" x14ac:dyDescent="0.3">
      <c r="A1" s="128" t="str">
        <f>Innhold!A31</f>
        <v>Tabell 26 Lisenser og patenter 2024</v>
      </c>
      <c r="B1" s="6"/>
      <c r="C1" s="6"/>
      <c r="D1" s="6"/>
      <c r="E1" s="6"/>
    </row>
    <row r="2" spans="1:6" s="5" customFormat="1" ht="12" customHeight="1" x14ac:dyDescent="0.25">
      <c r="A2" s="6"/>
      <c r="B2" s="6"/>
      <c r="C2" s="6"/>
      <c r="D2" s="6"/>
      <c r="E2" s="6"/>
    </row>
    <row r="3" spans="1:6" s="5" customFormat="1" ht="12" customHeight="1" x14ac:dyDescent="0.25">
      <c r="A3" s="7"/>
      <c r="B3" s="7"/>
      <c r="C3" s="7"/>
      <c r="D3" s="7"/>
      <c r="E3" s="7"/>
    </row>
    <row r="4" spans="1:6" s="5" customFormat="1" ht="22" x14ac:dyDescent="0.25">
      <c r="A4" s="8"/>
      <c r="B4" s="118" t="s">
        <v>31</v>
      </c>
      <c r="C4" s="10" t="s">
        <v>178</v>
      </c>
      <c r="D4" s="10" t="s">
        <v>80</v>
      </c>
      <c r="E4" s="10" t="s">
        <v>81</v>
      </c>
    </row>
    <row r="5" spans="1:6" s="70" customFormat="1" x14ac:dyDescent="0.25">
      <c r="A5" s="118"/>
      <c r="B5" s="118"/>
      <c r="C5" s="118"/>
      <c r="D5" s="118"/>
      <c r="E5" s="127" t="s">
        <v>171</v>
      </c>
      <c r="F5" s="95"/>
    </row>
    <row r="6" spans="1:6" s="5" customFormat="1" ht="15" customHeight="1" x14ac:dyDescent="0.25">
      <c r="A6" s="12" t="s">
        <v>104</v>
      </c>
      <c r="B6" s="78">
        <v>0</v>
      </c>
      <c r="C6" s="78">
        <v>0</v>
      </c>
      <c r="D6" s="78">
        <v>0</v>
      </c>
      <c r="E6" s="83">
        <v>0</v>
      </c>
    </row>
    <row r="7" spans="1:6" s="5" customFormat="1" ht="15" customHeight="1" x14ac:dyDescent="0.25">
      <c r="A7" s="13" t="s">
        <v>108</v>
      </c>
      <c r="B7" s="79">
        <v>0</v>
      </c>
      <c r="C7" s="79">
        <v>0</v>
      </c>
      <c r="D7" s="79">
        <v>0</v>
      </c>
      <c r="E7" s="84">
        <v>0</v>
      </c>
    </row>
    <row r="8" spans="1:6" s="5" customFormat="1" ht="15" customHeight="1" x14ac:dyDescent="0.25">
      <c r="A8" s="12" t="s">
        <v>105</v>
      </c>
      <c r="B8" s="78">
        <v>0</v>
      </c>
      <c r="C8" s="78">
        <v>0</v>
      </c>
      <c r="D8" s="78">
        <v>0</v>
      </c>
      <c r="E8" s="83">
        <v>0</v>
      </c>
    </row>
    <row r="9" spans="1:6" s="5" customFormat="1" ht="15" customHeight="1" x14ac:dyDescent="0.25">
      <c r="A9" s="13" t="s">
        <v>106</v>
      </c>
      <c r="B9" s="79">
        <v>0</v>
      </c>
      <c r="C9" s="79">
        <v>0</v>
      </c>
      <c r="D9" s="79">
        <v>0</v>
      </c>
      <c r="E9" s="84">
        <v>0</v>
      </c>
    </row>
    <row r="10" spans="1:6" s="5" customFormat="1" ht="15" customHeight="1" x14ac:dyDescent="0.25">
      <c r="A10" s="12" t="s">
        <v>107</v>
      </c>
      <c r="B10" s="78">
        <v>0</v>
      </c>
      <c r="C10" s="78">
        <v>0</v>
      </c>
      <c r="D10" s="78">
        <v>0</v>
      </c>
      <c r="E10" s="83">
        <v>0</v>
      </c>
    </row>
    <row r="11" spans="1:6" s="5" customFormat="1" ht="15" customHeight="1" x14ac:dyDescent="0.25">
      <c r="A11" s="13" t="s">
        <v>221</v>
      </c>
      <c r="B11" s="79">
        <v>0</v>
      </c>
      <c r="C11" s="79">
        <v>0</v>
      </c>
      <c r="D11" s="79">
        <v>0</v>
      </c>
      <c r="E11" s="84">
        <v>0</v>
      </c>
    </row>
    <row r="12" spans="1:6" s="5" customFormat="1" ht="15" customHeight="1" x14ac:dyDescent="0.25">
      <c r="A12" s="12" t="s">
        <v>172</v>
      </c>
      <c r="B12" s="78">
        <v>0</v>
      </c>
      <c r="C12" s="78">
        <v>0</v>
      </c>
      <c r="D12" s="78">
        <v>1</v>
      </c>
      <c r="E12" s="83">
        <v>163</v>
      </c>
    </row>
    <row r="13" spans="1:6" s="5" customFormat="1" ht="15" customHeight="1" x14ac:dyDescent="0.25">
      <c r="A13" s="13" t="s">
        <v>109</v>
      </c>
      <c r="B13" s="79">
        <v>0</v>
      </c>
      <c r="C13" s="79">
        <v>0</v>
      </c>
      <c r="D13" s="79">
        <v>0</v>
      </c>
      <c r="E13" s="84">
        <v>0</v>
      </c>
    </row>
    <row r="14" spans="1:6" s="5" customFormat="1" ht="15" customHeight="1" x14ac:dyDescent="0.25">
      <c r="A14" s="61" t="s">
        <v>4</v>
      </c>
      <c r="B14" s="126">
        <f>SUM(B6:B12)</f>
        <v>0</v>
      </c>
      <c r="C14" s="126">
        <f>SUM(C6:C12)</f>
        <v>0</v>
      </c>
      <c r="D14" s="126">
        <f>SUM(D6:D12)</f>
        <v>1</v>
      </c>
      <c r="E14" s="126">
        <f>SUM(E6:E12)</f>
        <v>163</v>
      </c>
    </row>
  </sheetData>
  <conditionalFormatting sqref="A1:AZ6 A8:AZ8 A10:AZ10 A12:E12">
    <cfRule type="cellIs" dxfId="15" priority="1" operator="equal">
      <formula>0</formula>
    </cfRule>
  </conditionalFormatting>
  <conditionalFormatting sqref="A7:AZ7 A9:AZ9 A11:AZ11 A13:AZ13">
    <cfRule type="cellIs" dxfId="14" priority="4" operator="equal">
      <formula>0</formula>
    </cfRule>
  </conditionalFormatting>
  <conditionalFormatting sqref="A14:AZ14">
    <cfRule type="cellIs" dxfId="13" priority="10" operator="equal">
      <formula>0</formula>
    </cfRule>
  </conditionalFormatting>
  <conditionalFormatting sqref="F12:AZ12">
    <cfRule type="cellIs" dxfId="12" priority="28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7">
    <tabColor theme="6"/>
    <pageSetUpPr fitToPage="1"/>
  </sheetPr>
  <dimension ref="A1:E14"/>
  <sheetViews>
    <sheetView showGridLines="0" zoomScale="115" zoomScaleNormal="115" workbookViewId="0">
      <selection activeCell="B37" sqref="B37"/>
    </sheetView>
  </sheetViews>
  <sheetFormatPr baseColWidth="10" defaultColWidth="11.453125" defaultRowHeight="11" x14ac:dyDescent="0.25"/>
  <cols>
    <col min="1" max="1" width="23.453125" style="8" customWidth="1"/>
    <col min="2" max="2" width="35.08984375" style="8" customWidth="1"/>
    <col min="3" max="3" width="27.36328125" style="8" customWidth="1"/>
    <col min="4" max="4" width="20.6328125" style="8" customWidth="1"/>
    <col min="5" max="5" width="1.90625" style="8" customWidth="1"/>
    <col min="6" max="16384" width="11.453125" style="8"/>
  </cols>
  <sheetData>
    <row r="1" spans="1:5" s="5" customFormat="1" ht="15" customHeight="1" x14ac:dyDescent="0.3">
      <c r="A1" s="1" t="str">
        <f>Innhold!A32</f>
        <v>Tabell 27 Nyetableringer 2024</v>
      </c>
      <c r="B1" s="6"/>
      <c r="C1" s="6"/>
      <c r="D1" s="6"/>
    </row>
    <row r="2" spans="1:5" s="5" customFormat="1" ht="12" customHeight="1" x14ac:dyDescent="0.25">
      <c r="A2" s="6"/>
      <c r="B2" s="6"/>
      <c r="C2" s="6"/>
      <c r="D2" s="6"/>
    </row>
    <row r="3" spans="1:5" s="5" customFormat="1" ht="12" customHeight="1" x14ac:dyDescent="0.25">
      <c r="A3" s="15"/>
      <c r="B3" s="15"/>
      <c r="C3" s="15"/>
      <c r="D3" s="15"/>
    </row>
    <row r="4" spans="1:5" s="5" customFormat="1" ht="13" x14ac:dyDescent="0.3">
      <c r="A4"/>
      <c r="B4" s="8"/>
      <c r="C4" s="8"/>
      <c r="D4" s="8"/>
    </row>
    <row r="5" spans="1:5" s="70" customFormat="1" ht="13" x14ac:dyDescent="0.3">
      <c r="A5" s="269"/>
      <c r="B5" s="64" t="s">
        <v>78</v>
      </c>
      <c r="C5" s="64" t="s">
        <v>79</v>
      </c>
      <c r="D5" s="201" t="str">
        <f>"Ansatte per 31.12.2024"</f>
        <v>Ansatte per 31.12.2024</v>
      </c>
    </row>
    <row r="6" spans="1:5" s="5" customFormat="1" ht="15" customHeight="1" x14ac:dyDescent="0.25">
      <c r="A6" s="12" t="s">
        <v>104</v>
      </c>
      <c r="B6" s="37"/>
      <c r="C6" s="37"/>
      <c r="D6" s="37"/>
    </row>
    <row r="7" spans="1:5" s="5" customFormat="1" ht="15" customHeight="1" x14ac:dyDescent="0.25">
      <c r="A7" s="13" t="s">
        <v>108</v>
      </c>
      <c r="B7" s="142"/>
      <c r="C7" s="142"/>
      <c r="D7" s="142"/>
    </row>
    <row r="8" spans="1:5" s="5" customFormat="1" ht="15" customHeight="1" x14ac:dyDescent="0.25">
      <c r="A8" s="12" t="s">
        <v>105</v>
      </c>
      <c r="B8" s="200"/>
      <c r="C8" s="200"/>
      <c r="D8" s="37"/>
    </row>
    <row r="9" spans="1:5" s="5" customFormat="1" ht="15" customHeight="1" x14ac:dyDescent="0.25">
      <c r="A9" s="13" t="s">
        <v>106</v>
      </c>
      <c r="B9" s="142" t="s">
        <v>181</v>
      </c>
      <c r="C9" s="142" t="s">
        <v>182</v>
      </c>
      <c r="D9" s="142">
        <v>4</v>
      </c>
    </row>
    <row r="10" spans="1:5" s="5" customFormat="1" ht="15" customHeight="1" x14ac:dyDescent="0.25">
      <c r="A10" s="12" t="s">
        <v>107</v>
      </c>
      <c r="B10" s="200"/>
      <c r="C10" s="200"/>
      <c r="D10" s="37"/>
    </row>
    <row r="11" spans="1:5" s="5" customFormat="1" ht="15" customHeight="1" x14ac:dyDescent="0.25">
      <c r="A11" s="13" t="s">
        <v>221</v>
      </c>
      <c r="B11" s="142"/>
      <c r="C11" s="142"/>
      <c r="D11" s="142"/>
    </row>
    <row r="12" spans="1:5" s="5" customFormat="1" ht="15" customHeight="1" x14ac:dyDescent="0.25">
      <c r="A12" s="12" t="s">
        <v>172</v>
      </c>
      <c r="B12" s="37"/>
      <c r="C12" s="37"/>
      <c r="D12" s="37"/>
    </row>
    <row r="13" spans="1:5" s="5" customFormat="1" ht="15" customHeight="1" x14ac:dyDescent="0.25">
      <c r="A13" s="13" t="s">
        <v>109</v>
      </c>
      <c r="B13" s="142"/>
      <c r="C13" s="142"/>
      <c r="D13" s="142"/>
    </row>
    <row r="14" spans="1:5" s="5" customFormat="1" ht="15" customHeight="1" x14ac:dyDescent="0.25">
      <c r="A14" s="61" t="s">
        <v>4</v>
      </c>
      <c r="B14" s="143">
        <f t="shared" ref="B14:C14" si="0">COUNTA(B6:B12)</f>
        <v>1</v>
      </c>
      <c r="C14" s="143">
        <f t="shared" si="0"/>
        <v>1</v>
      </c>
      <c r="D14" s="143">
        <v>0</v>
      </c>
      <c r="E14" s="12"/>
    </row>
  </sheetData>
  <phoneticPr fontId="9" type="noConversion"/>
  <conditionalFormatting sqref="A13:D13">
    <cfRule type="cellIs" dxfId="11" priority="1" operator="equal">
      <formula>0</formula>
    </cfRule>
  </conditionalFormatting>
  <conditionalFormatting sqref="A14:D14">
    <cfRule type="cellIs" dxfId="10" priority="8" operator="equal">
      <formula>0</formula>
    </cfRule>
  </conditionalFormatting>
  <conditionalFormatting sqref="A1:BA3 B4:BA5 G10 J10:BA10">
    <cfRule type="cellIs" dxfId="9" priority="76" operator="equal">
      <formula>0</formula>
    </cfRule>
  </conditionalFormatting>
  <conditionalFormatting sqref="A6:BA6 A8 A10">
    <cfRule type="cellIs" dxfId="8" priority="12" operator="equal">
      <formula>0</formula>
    </cfRule>
  </conditionalFormatting>
  <conditionalFormatting sqref="A7:BA7 A9:E9 A11:H11">
    <cfRule type="cellIs" dxfId="7" priority="11" operator="equal">
      <formula>0</formula>
    </cfRule>
  </conditionalFormatting>
  <conditionalFormatting sqref="A12:BA12">
    <cfRule type="cellIs" dxfId="6" priority="9" operator="equal">
      <formula>0</formula>
    </cfRule>
  </conditionalFormatting>
  <conditionalFormatting sqref="D10:E10">
    <cfRule type="cellIs" dxfId="5" priority="21" operator="equal">
      <formula>0</formula>
    </cfRule>
  </conditionalFormatting>
  <conditionalFormatting sqref="D8:BA8">
    <cfRule type="cellIs" dxfId="4" priority="3" operator="equal">
      <formula>0</formula>
    </cfRule>
  </conditionalFormatting>
  <conditionalFormatting sqref="E14:G14">
    <cfRule type="cellIs" dxfId="3" priority="19" operator="equal">
      <formula>0</formula>
    </cfRule>
  </conditionalFormatting>
  <conditionalFormatting sqref="E13:BA13">
    <cfRule type="cellIs" dxfId="2" priority="17" operator="equal">
      <formula>0</formula>
    </cfRule>
  </conditionalFormatting>
  <conditionalFormatting sqref="G9 F9:F10 H9:H10 I9:I11">
    <cfRule type="cellIs" dxfId="1" priority="59" operator="equal">
      <formula>0</formula>
    </cfRule>
  </conditionalFormatting>
  <conditionalFormatting sqref="J9:BA9 J11:BA11">
    <cfRule type="cellIs" dxfId="0" priority="7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G12"/>
  <sheetViews>
    <sheetView showGridLines="0" zoomScale="115" zoomScaleNormal="115" workbookViewId="0">
      <selection activeCell="D12" sqref="D12"/>
    </sheetView>
  </sheetViews>
  <sheetFormatPr baseColWidth="10" defaultColWidth="11.453125" defaultRowHeight="14.5" x14ac:dyDescent="0.35"/>
  <cols>
    <col min="1" max="1" width="19.90625" style="130" customWidth="1"/>
    <col min="2" max="6" width="9.36328125" style="130" customWidth="1"/>
    <col min="7" max="7" width="18.54296875" style="130" customWidth="1"/>
    <col min="8" max="16384" width="11.453125" style="130"/>
  </cols>
  <sheetData>
    <row r="1" spans="1:7" s="139" customFormat="1" ht="13" x14ac:dyDescent="0.3">
      <c r="A1" s="139" t="s">
        <v>214</v>
      </c>
    </row>
    <row r="2" spans="1:7" x14ac:dyDescent="0.35">
      <c r="A2" s="247" t="s">
        <v>143</v>
      </c>
    </row>
    <row r="3" spans="1:7" x14ac:dyDescent="0.35">
      <c r="A3" s="141" t="s">
        <v>121</v>
      </c>
      <c r="B3" s="141">
        <f>C3-1</f>
        <v>2020</v>
      </c>
      <c r="C3" s="141">
        <f>D3-1</f>
        <v>2021</v>
      </c>
      <c r="D3" s="141">
        <f>E3-1</f>
        <v>2022</v>
      </c>
      <c r="E3" s="141">
        <f>F3-1</f>
        <v>2023</v>
      </c>
      <c r="F3" s="141">
        <v>2024</v>
      </c>
      <c r="G3" s="132" t="s">
        <v>184</v>
      </c>
    </row>
    <row r="4" spans="1:7" x14ac:dyDescent="0.35">
      <c r="A4" s="146" t="s">
        <v>104</v>
      </c>
      <c r="B4" s="150">
        <v>12903</v>
      </c>
      <c r="C4" s="150">
        <v>10528</v>
      </c>
      <c r="D4" s="150">
        <v>5755</v>
      </c>
      <c r="E4" s="150">
        <v>6701</v>
      </c>
      <c r="F4" s="150">
        <v>5304</v>
      </c>
      <c r="G4" s="189">
        <v>-0.20847634681390836</v>
      </c>
    </row>
    <row r="5" spans="1:7" x14ac:dyDescent="0.35">
      <c r="A5" s="133" t="s">
        <v>108</v>
      </c>
      <c r="B5" s="151">
        <v>228</v>
      </c>
      <c r="C5" s="151">
        <v>240</v>
      </c>
      <c r="D5" s="151">
        <v>1173</v>
      </c>
      <c r="E5" s="151">
        <v>1956</v>
      </c>
      <c r="F5" s="151">
        <v>1813</v>
      </c>
      <c r="G5" s="187">
        <v>-7.3108384458077713E-2</v>
      </c>
    </row>
    <row r="6" spans="1:7" x14ac:dyDescent="0.35">
      <c r="A6" s="146" t="s">
        <v>105</v>
      </c>
      <c r="B6" s="150">
        <v>86335</v>
      </c>
      <c r="C6" s="150">
        <v>75499</v>
      </c>
      <c r="D6" s="150">
        <v>101297</v>
      </c>
      <c r="E6" s="150">
        <v>96899</v>
      </c>
      <c r="F6" s="150">
        <v>95216</v>
      </c>
      <c r="G6" s="186">
        <v>-1.7368600295152685E-2</v>
      </c>
    </row>
    <row r="7" spans="1:7" x14ac:dyDescent="0.35">
      <c r="A7" s="133" t="s">
        <v>106</v>
      </c>
      <c r="B7" s="151">
        <v>79673</v>
      </c>
      <c r="C7" s="151">
        <v>82755</v>
      </c>
      <c r="D7" s="151">
        <v>83441</v>
      </c>
      <c r="E7" s="151">
        <v>82780</v>
      </c>
      <c r="F7" s="151">
        <v>98975</v>
      </c>
      <c r="G7" s="187">
        <v>0.19563904324716114</v>
      </c>
    </row>
    <row r="8" spans="1:7" x14ac:dyDescent="0.35">
      <c r="A8" s="146" t="s">
        <v>107</v>
      </c>
      <c r="B8" s="150">
        <v>184622</v>
      </c>
      <c r="C8" s="150">
        <v>204538</v>
      </c>
      <c r="D8" s="150">
        <v>237186</v>
      </c>
      <c r="E8" s="150">
        <v>217538</v>
      </c>
      <c r="F8" s="150">
        <v>226279</v>
      </c>
      <c r="G8" s="186">
        <v>4.0181485533561954E-2</v>
      </c>
    </row>
    <row r="9" spans="1:7" x14ac:dyDescent="0.35">
      <c r="A9" s="133" t="s">
        <v>221</v>
      </c>
      <c r="B9" s="151">
        <v>184159</v>
      </c>
      <c r="C9" s="151">
        <v>200031</v>
      </c>
      <c r="D9" s="151">
        <v>230585</v>
      </c>
      <c r="E9" s="151">
        <v>357962</v>
      </c>
      <c r="F9" s="151">
        <v>340917</v>
      </c>
      <c r="G9" s="187">
        <v>-0.11444652033937</v>
      </c>
    </row>
    <row r="10" spans="1:7" x14ac:dyDescent="0.35">
      <c r="A10" s="146" t="s">
        <v>172</v>
      </c>
      <c r="B10" s="150">
        <v>45823</v>
      </c>
      <c r="C10" s="150">
        <v>52408</v>
      </c>
      <c r="D10" s="150">
        <v>54741</v>
      </c>
      <c r="E10" s="150">
        <v>53691</v>
      </c>
      <c r="F10" s="150">
        <v>51352</v>
      </c>
      <c r="G10" s="186">
        <v>-4.3564098266003611E-2</v>
      </c>
    </row>
    <row r="11" spans="1:7" x14ac:dyDescent="0.35">
      <c r="A11" s="133" t="s">
        <v>109</v>
      </c>
      <c r="B11" s="151">
        <v>38694</v>
      </c>
      <c r="C11" s="151">
        <v>42202</v>
      </c>
      <c r="D11" s="151">
        <v>46296</v>
      </c>
      <c r="E11" s="151">
        <v>48790</v>
      </c>
      <c r="F11" s="151">
        <v>45360</v>
      </c>
      <c r="G11" s="187">
        <v>-7.0301291248206596E-2</v>
      </c>
    </row>
    <row r="12" spans="1:7" x14ac:dyDescent="0.35">
      <c r="A12" s="134" t="s">
        <v>4</v>
      </c>
      <c r="B12" s="137">
        <f>SUM(B4:B11)</f>
        <v>632437</v>
      </c>
      <c r="C12" s="137">
        <f>SUM(C4:C11)</f>
        <v>668201</v>
      </c>
      <c r="D12" s="137">
        <f>SUM(D4:D11)</f>
        <v>760474</v>
      </c>
      <c r="E12" s="137">
        <f>SUM(E4:E11)</f>
        <v>866317</v>
      </c>
      <c r="F12" s="137">
        <f>SUM(F4:F11)</f>
        <v>865216</v>
      </c>
      <c r="G12" s="188">
        <f>(F12-E12)/E12</f>
        <v>-1.2708973735941925E-3</v>
      </c>
    </row>
  </sheetData>
  <conditionalFormatting sqref="A5 A7">
    <cfRule type="cellIs" dxfId="307" priority="15" operator="equal">
      <formula>0</formula>
    </cfRule>
  </conditionalFormatting>
  <conditionalFormatting sqref="A9">
    <cfRule type="cellIs" dxfId="306" priority="1" operator="equal">
      <formula>0</formula>
    </cfRule>
  </conditionalFormatting>
  <conditionalFormatting sqref="A11">
    <cfRule type="cellIs" dxfId="305" priority="7" operator="equal">
      <formula>0</formula>
    </cfRule>
  </conditionalFormatting>
  <conditionalFormatting sqref="A4:G11">
    <cfRule type="cellIs" dxfId="304" priority="2" operator="equal">
      <formula>0</formula>
    </cfRule>
  </conditionalFormatting>
  <conditionalFormatting sqref="A12:G12">
    <cfRule type="cellIs" dxfId="303" priority="33" operator="equal">
      <formula>0</formula>
    </cfRule>
    <cfRule type="cellIs" dxfId="302" priority="34" operator="equal">
      <formula>0</formula>
    </cfRule>
  </conditionalFormatting>
  <conditionalFormatting sqref="B12:G12">
    <cfRule type="cellIs" dxfId="301" priority="35" operator="equal">
      <formula>0</formula>
    </cfRule>
  </conditionalFormatting>
  <conditionalFormatting sqref="G3">
    <cfRule type="cellIs" dxfId="300" priority="52" operator="equal">
      <formula>0</formula>
    </cfRule>
  </conditionalFormatting>
  <conditionalFormatting sqref="H7">
    <cfRule type="cellIs" dxfId="299" priority="45" operator="equal">
      <formula>0</formula>
    </cfRule>
    <cfRule type="cellIs" dxfId="298" priority="46" operator="equal">
      <formula>0</formula>
    </cfRule>
    <cfRule type="cellIs" dxfId="297" priority="48" operator="equal">
      <formula>0</formula>
    </cfRule>
  </conditionalFormatting>
  <pageMargins left="0.7" right="0.7" top="0.78740157499999996" bottom="0.78740157499999996" header="0.3" footer="0.3"/>
  <pageSetup paperSize="9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94C6-4CE2-48A6-B902-E5F778763851}">
  <sheetPr>
    <tabColor theme="8"/>
    <pageSetUpPr fitToPage="1"/>
  </sheetPr>
  <dimension ref="A1:E13"/>
  <sheetViews>
    <sheetView showGridLines="0" zoomScaleNormal="100" workbookViewId="0">
      <selection activeCell="F30" sqref="F30"/>
    </sheetView>
  </sheetViews>
  <sheetFormatPr baseColWidth="10" defaultColWidth="11.453125" defaultRowHeight="11" x14ac:dyDescent="0.25"/>
  <cols>
    <col min="1" max="1" width="33.6328125" style="8" customWidth="1"/>
    <col min="2" max="5" width="10.36328125" style="8" customWidth="1"/>
    <col min="6" max="16384" width="11.453125" style="8"/>
  </cols>
  <sheetData>
    <row r="1" spans="1:5" s="5" customFormat="1" ht="15" customHeight="1" x14ac:dyDescent="0.3">
      <c r="A1" s="128" t="s">
        <v>215</v>
      </c>
      <c r="B1" s="128"/>
      <c r="C1" s="6"/>
      <c r="D1" s="6"/>
      <c r="E1" s="6"/>
    </row>
    <row r="2" spans="1:5" s="5" customFormat="1" ht="12" customHeight="1" x14ac:dyDescent="0.25">
      <c r="A2" s="6" t="s">
        <v>177</v>
      </c>
      <c r="B2" s="6"/>
      <c r="C2" s="6"/>
      <c r="D2" s="6"/>
      <c r="E2" s="6"/>
    </row>
    <row r="3" spans="1:5" s="5" customFormat="1" ht="12" customHeight="1" x14ac:dyDescent="0.25">
      <c r="A3" s="6"/>
      <c r="B3" s="6"/>
      <c r="C3" s="6"/>
      <c r="D3" s="6"/>
      <c r="E3" s="6"/>
    </row>
    <row r="4" spans="1:5" s="70" customFormat="1" ht="11.5" x14ac:dyDescent="0.25">
      <c r="A4" s="249" t="s">
        <v>121</v>
      </c>
      <c r="B4" s="250">
        <v>2021</v>
      </c>
      <c r="C4" s="250">
        <v>2022</v>
      </c>
      <c r="D4" s="250">
        <v>2023</v>
      </c>
      <c r="E4" s="250">
        <v>2024</v>
      </c>
    </row>
    <row r="5" spans="1:5" s="5" customFormat="1" ht="15" customHeight="1" x14ac:dyDescent="0.25">
      <c r="A5" s="12" t="s">
        <v>104</v>
      </c>
      <c r="B5" s="78">
        <v>0</v>
      </c>
      <c r="C5" s="78">
        <v>0</v>
      </c>
      <c r="D5" s="78">
        <v>0</v>
      </c>
      <c r="E5" s="78">
        <v>0</v>
      </c>
    </row>
    <row r="6" spans="1:5" s="5" customFormat="1" ht="15" customHeight="1" x14ac:dyDescent="0.25">
      <c r="A6" s="13" t="s">
        <v>108</v>
      </c>
      <c r="B6" s="79">
        <v>0</v>
      </c>
      <c r="C6" s="79">
        <v>0</v>
      </c>
      <c r="D6" s="79">
        <v>0</v>
      </c>
      <c r="E6" s="79">
        <v>0</v>
      </c>
    </row>
    <row r="7" spans="1:5" s="5" customFormat="1" ht="15" customHeight="1" x14ac:dyDescent="0.25">
      <c r="A7" s="12" t="s">
        <v>105</v>
      </c>
      <c r="B7" s="78">
        <v>0</v>
      </c>
      <c r="C7" s="78">
        <v>0</v>
      </c>
      <c r="D7" s="78">
        <v>0</v>
      </c>
      <c r="E7" s="78">
        <v>0</v>
      </c>
    </row>
    <row r="8" spans="1:5" s="5" customFormat="1" ht="15" customHeight="1" x14ac:dyDescent="0.25">
      <c r="A8" s="13" t="s">
        <v>106</v>
      </c>
      <c r="B8" s="79">
        <v>0</v>
      </c>
      <c r="C8" s="79">
        <v>0</v>
      </c>
      <c r="D8" s="79">
        <v>0</v>
      </c>
      <c r="E8" s="79">
        <v>0</v>
      </c>
    </row>
    <row r="9" spans="1:5" s="5" customFormat="1" ht="15" customHeight="1" x14ac:dyDescent="0.25">
      <c r="A9" s="12" t="s">
        <v>107</v>
      </c>
      <c r="B9" s="78">
        <v>0</v>
      </c>
      <c r="C9" s="78">
        <v>0</v>
      </c>
      <c r="D9" s="78">
        <v>0</v>
      </c>
      <c r="E9" s="78">
        <v>0</v>
      </c>
    </row>
    <row r="10" spans="1:5" s="5" customFormat="1" ht="15" customHeight="1" x14ac:dyDescent="0.25">
      <c r="A10" s="13" t="s">
        <v>221</v>
      </c>
      <c r="B10" s="79">
        <v>0</v>
      </c>
      <c r="C10" s="79">
        <v>1</v>
      </c>
      <c r="D10" s="79">
        <v>0</v>
      </c>
      <c r="E10" s="79">
        <v>0</v>
      </c>
    </row>
    <row r="11" spans="1:5" s="5" customFormat="1" ht="15" customHeight="1" x14ac:dyDescent="0.25">
      <c r="A11" s="12" t="s">
        <v>172</v>
      </c>
      <c r="B11" s="78">
        <v>0</v>
      </c>
      <c r="C11" s="78">
        <v>0</v>
      </c>
      <c r="D11" s="78">
        <v>0</v>
      </c>
      <c r="E11" s="78">
        <v>1</v>
      </c>
    </row>
    <row r="12" spans="1:5" s="5" customFormat="1" ht="15" customHeight="1" x14ac:dyDescent="0.25">
      <c r="A12" s="13" t="s">
        <v>109</v>
      </c>
      <c r="B12" s="79">
        <v>0</v>
      </c>
      <c r="C12" s="79">
        <v>0</v>
      </c>
      <c r="D12" s="79">
        <v>0</v>
      </c>
      <c r="E12" s="79">
        <v>0</v>
      </c>
    </row>
    <row r="13" spans="1:5" s="5" customFormat="1" ht="15" customHeight="1" x14ac:dyDescent="0.25">
      <c r="A13" s="61" t="s">
        <v>4</v>
      </c>
      <c r="B13" s="126">
        <v>0</v>
      </c>
      <c r="C13" s="126">
        <v>1</v>
      </c>
      <c r="D13" s="126">
        <v>0</v>
      </c>
      <c r="E13" s="126">
        <v>1</v>
      </c>
    </row>
  </sheetData>
  <conditionalFormatting sqref="A11:E11">
    <cfRule type="cellIs" dxfId="296" priority="4" operator="equal">
      <formula>0</formula>
    </cfRule>
  </conditionalFormatting>
  <conditionalFormatting sqref="A12:E12">
    <cfRule type="cellIs" dxfId="295" priority="3" operator="equal">
      <formula>0</formula>
    </cfRule>
  </conditionalFormatting>
  <conditionalFormatting sqref="A1:AX5 A7:AX7 A9:AX9">
    <cfRule type="cellIs" dxfId="294" priority="5" operator="equal">
      <formula>0</formula>
    </cfRule>
  </conditionalFormatting>
  <conditionalFormatting sqref="A6:AX6 A8:AX8 A10:E10">
    <cfRule type="cellIs" dxfId="293" priority="2" operator="equal">
      <formula>0</formula>
    </cfRule>
  </conditionalFormatting>
  <conditionalFormatting sqref="A13:AX13">
    <cfRule type="cellIs" dxfId="292" priority="16" operator="equal">
      <formula>0</formula>
    </cfRule>
  </conditionalFormatting>
  <conditionalFormatting sqref="F10:AX12">
    <cfRule type="cellIs" dxfId="291" priority="47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585E-64AA-435B-A4D4-5684DAAC2384}">
  <sheetPr>
    <tabColor theme="8"/>
  </sheetPr>
  <dimension ref="A1:E54"/>
  <sheetViews>
    <sheetView showGridLines="0" zoomScaleNormal="100" workbookViewId="0">
      <selection activeCell="A23" sqref="A23"/>
    </sheetView>
  </sheetViews>
  <sheetFormatPr baseColWidth="10" defaultColWidth="11.453125" defaultRowHeight="11" x14ac:dyDescent="0.25"/>
  <cols>
    <col min="1" max="1" width="33.6328125" style="8" customWidth="1"/>
    <col min="2" max="2" width="12.54296875" style="8" customWidth="1"/>
    <col min="3" max="3" width="11.453125" style="8"/>
    <col min="4" max="4" width="13.36328125" style="8" customWidth="1"/>
    <col min="5" max="5" width="11.90625" style="8" customWidth="1"/>
    <col min="6" max="16384" width="11.453125" style="8"/>
  </cols>
  <sheetData>
    <row r="1" spans="1:5" s="5" customFormat="1" ht="15" customHeight="1" x14ac:dyDescent="0.3">
      <c r="A1" s="128" t="s">
        <v>179</v>
      </c>
      <c r="B1" s="6"/>
      <c r="C1" s="6"/>
      <c r="D1" s="6"/>
    </row>
    <row r="2" spans="1:5" s="5" customFormat="1" ht="12" customHeight="1" x14ac:dyDescent="0.25">
      <c r="A2" s="6"/>
      <c r="B2" s="6"/>
      <c r="C2" s="6"/>
      <c r="D2" s="6"/>
    </row>
    <row r="3" spans="1:5" s="5" customFormat="1" ht="33" x14ac:dyDescent="0.25">
      <c r="A3" s="233"/>
      <c r="B3" s="201" t="s">
        <v>31</v>
      </c>
      <c r="C3" s="201" t="s">
        <v>178</v>
      </c>
      <c r="D3" s="201" t="s">
        <v>80</v>
      </c>
      <c r="E3" s="201" t="s">
        <v>8</v>
      </c>
    </row>
    <row r="4" spans="1:5" s="5" customFormat="1" ht="15" customHeight="1" x14ac:dyDescent="0.25">
      <c r="A4" s="12" t="s">
        <v>104</v>
      </c>
      <c r="B4" s="78">
        <v>0</v>
      </c>
      <c r="C4" s="78">
        <v>0</v>
      </c>
      <c r="D4" s="78">
        <v>0</v>
      </c>
      <c r="E4" s="78">
        <v>0</v>
      </c>
    </row>
    <row r="5" spans="1:5" s="5" customFormat="1" ht="15" customHeight="1" x14ac:dyDescent="0.25">
      <c r="A5" s="13" t="s">
        <v>108</v>
      </c>
      <c r="B5" s="79">
        <v>0</v>
      </c>
      <c r="C5" s="79">
        <v>0</v>
      </c>
      <c r="D5" s="79">
        <v>0</v>
      </c>
      <c r="E5" s="79">
        <v>0</v>
      </c>
    </row>
    <row r="6" spans="1:5" s="5" customFormat="1" ht="15" customHeight="1" x14ac:dyDescent="0.25">
      <c r="A6" s="12" t="s">
        <v>105</v>
      </c>
      <c r="B6" s="78">
        <v>0</v>
      </c>
      <c r="C6" s="78">
        <v>0</v>
      </c>
      <c r="D6" s="78">
        <v>0</v>
      </c>
      <c r="E6" s="78">
        <v>0</v>
      </c>
    </row>
    <row r="7" spans="1:5" s="5" customFormat="1" ht="15" customHeight="1" x14ac:dyDescent="0.25">
      <c r="A7" s="13" t="s">
        <v>106</v>
      </c>
      <c r="B7" s="79">
        <v>0</v>
      </c>
      <c r="C7" s="79">
        <v>0</v>
      </c>
      <c r="D7" s="79">
        <v>0</v>
      </c>
      <c r="E7" s="79">
        <v>0</v>
      </c>
    </row>
    <row r="8" spans="1:5" s="5" customFormat="1" ht="15" customHeight="1" x14ac:dyDescent="0.25">
      <c r="A8" s="12" t="s">
        <v>107</v>
      </c>
      <c r="B8" s="78">
        <v>0</v>
      </c>
      <c r="C8" s="78">
        <v>0</v>
      </c>
      <c r="D8" s="78">
        <v>0</v>
      </c>
      <c r="E8" s="78">
        <v>0</v>
      </c>
    </row>
    <row r="9" spans="1:5" s="5" customFormat="1" ht="15" customHeight="1" x14ac:dyDescent="0.25">
      <c r="A9" s="13" t="s">
        <v>221</v>
      </c>
      <c r="B9" s="79">
        <v>0</v>
      </c>
      <c r="C9" s="79">
        <v>0</v>
      </c>
      <c r="D9" s="79">
        <v>0</v>
      </c>
      <c r="E9" s="79">
        <v>0</v>
      </c>
    </row>
    <row r="10" spans="1:5" s="5" customFormat="1" ht="15" customHeight="1" x14ac:dyDescent="0.25">
      <c r="A10" s="12" t="s">
        <v>172</v>
      </c>
      <c r="B10" s="78">
        <v>0</v>
      </c>
      <c r="C10" s="78">
        <v>0</v>
      </c>
      <c r="D10" s="78">
        <v>1</v>
      </c>
      <c r="E10" s="78">
        <v>1</v>
      </c>
    </row>
    <row r="11" spans="1:5" s="5" customFormat="1" ht="15" customHeight="1" x14ac:dyDescent="0.25">
      <c r="A11" s="13" t="s">
        <v>109</v>
      </c>
      <c r="B11" s="79">
        <v>0</v>
      </c>
      <c r="C11" s="79">
        <v>0</v>
      </c>
      <c r="D11" s="79">
        <v>0</v>
      </c>
      <c r="E11" s="79">
        <v>0</v>
      </c>
    </row>
    <row r="12" spans="1:5" s="5" customFormat="1" ht="15" customHeight="1" x14ac:dyDescent="0.25">
      <c r="A12" s="61" t="s">
        <v>4</v>
      </c>
      <c r="B12" s="126">
        <v>0</v>
      </c>
      <c r="C12" s="126">
        <v>0</v>
      </c>
      <c r="D12" s="126">
        <v>1</v>
      </c>
      <c r="E12" s="126">
        <v>1</v>
      </c>
    </row>
    <row r="13" spans="1:5" s="5" customFormat="1" x14ac:dyDescent="0.25">
      <c r="A13" s="8"/>
      <c r="B13" s="8"/>
      <c r="C13" s="8"/>
      <c r="D13" s="8"/>
    </row>
    <row r="14" spans="1:5" s="5" customFormat="1" x14ac:dyDescent="0.25">
      <c r="A14" s="8"/>
      <c r="B14" s="8"/>
      <c r="C14" s="8"/>
      <c r="D14" s="8"/>
    </row>
    <row r="15" spans="1:5" s="5" customFormat="1" ht="13" x14ac:dyDescent="0.3">
      <c r="A15" s="128" t="s">
        <v>176</v>
      </c>
      <c r="B15" s="1">
        <v>2023</v>
      </c>
      <c r="C15" s="6"/>
      <c r="D15" s="6"/>
    </row>
    <row r="17" spans="1:5" s="5" customFormat="1" ht="33" x14ac:dyDescent="0.25">
      <c r="A17" s="233"/>
      <c r="B17" s="201" t="s">
        <v>31</v>
      </c>
      <c r="C17" s="201" t="s">
        <v>178</v>
      </c>
      <c r="D17" s="201" t="s">
        <v>80</v>
      </c>
      <c r="E17" s="201" t="s">
        <v>8</v>
      </c>
    </row>
    <row r="18" spans="1:5" s="5" customFormat="1" ht="15" customHeight="1" x14ac:dyDescent="0.25">
      <c r="A18" s="12" t="s">
        <v>104</v>
      </c>
      <c r="B18" s="78">
        <v>0</v>
      </c>
      <c r="C18" s="78">
        <v>0</v>
      </c>
      <c r="D18" s="78">
        <v>0</v>
      </c>
      <c r="E18" s="78">
        <v>0</v>
      </c>
    </row>
    <row r="19" spans="1:5" s="5" customFormat="1" ht="15" customHeight="1" x14ac:dyDescent="0.25">
      <c r="A19" s="13" t="s">
        <v>108</v>
      </c>
      <c r="B19" s="79">
        <v>0</v>
      </c>
      <c r="C19" s="79">
        <v>0</v>
      </c>
      <c r="D19" s="79">
        <v>0</v>
      </c>
      <c r="E19" s="79">
        <v>0</v>
      </c>
    </row>
    <row r="20" spans="1:5" s="5" customFormat="1" ht="15" customHeight="1" x14ac:dyDescent="0.25">
      <c r="A20" s="12" t="s">
        <v>105</v>
      </c>
      <c r="B20" s="78">
        <v>0</v>
      </c>
      <c r="C20" s="78">
        <v>0</v>
      </c>
      <c r="D20" s="78">
        <v>0</v>
      </c>
      <c r="E20" s="78">
        <v>0</v>
      </c>
    </row>
    <row r="21" spans="1:5" s="5" customFormat="1" ht="15" customHeight="1" x14ac:dyDescent="0.25">
      <c r="A21" s="13" t="s">
        <v>106</v>
      </c>
      <c r="B21" s="79">
        <v>0</v>
      </c>
      <c r="C21" s="79">
        <v>0</v>
      </c>
      <c r="D21" s="79">
        <v>0</v>
      </c>
      <c r="E21" s="79">
        <v>0</v>
      </c>
    </row>
    <row r="22" spans="1:5" s="5" customFormat="1" ht="15" customHeight="1" x14ac:dyDescent="0.25">
      <c r="A22" s="12" t="s">
        <v>107</v>
      </c>
      <c r="B22" s="78">
        <v>0</v>
      </c>
      <c r="C22" s="78">
        <v>0</v>
      </c>
      <c r="D22" s="78">
        <v>0</v>
      </c>
      <c r="E22" s="78">
        <v>0</v>
      </c>
    </row>
    <row r="23" spans="1:5" s="5" customFormat="1" ht="15" customHeight="1" x14ac:dyDescent="0.25">
      <c r="A23" s="13" t="s">
        <v>221</v>
      </c>
      <c r="B23" s="79">
        <v>0</v>
      </c>
      <c r="C23" s="79">
        <v>0</v>
      </c>
      <c r="D23" s="79">
        <v>0</v>
      </c>
      <c r="E23" s="79">
        <v>0</v>
      </c>
    </row>
    <row r="24" spans="1:5" s="5" customFormat="1" ht="15" customHeight="1" x14ac:dyDescent="0.25">
      <c r="A24" s="12" t="s">
        <v>172</v>
      </c>
      <c r="B24" s="78">
        <v>0</v>
      </c>
      <c r="C24" s="78">
        <v>0</v>
      </c>
      <c r="D24" s="78">
        <v>0</v>
      </c>
      <c r="E24" s="78">
        <v>0</v>
      </c>
    </row>
    <row r="25" spans="1:5" s="5" customFormat="1" ht="15" customHeight="1" x14ac:dyDescent="0.25">
      <c r="A25" s="13" t="s">
        <v>109</v>
      </c>
      <c r="B25" s="79">
        <v>0</v>
      </c>
      <c r="C25" s="79">
        <v>0</v>
      </c>
      <c r="D25" s="79">
        <v>0</v>
      </c>
      <c r="E25" s="79">
        <v>0</v>
      </c>
    </row>
    <row r="26" spans="1:5" s="5" customFormat="1" ht="15" customHeight="1" x14ac:dyDescent="0.25">
      <c r="A26" s="61" t="s">
        <v>4</v>
      </c>
      <c r="B26" s="126">
        <v>0</v>
      </c>
      <c r="C26" s="126">
        <v>0</v>
      </c>
      <c r="D26" s="126">
        <v>0</v>
      </c>
      <c r="E26" s="126">
        <v>0</v>
      </c>
    </row>
    <row r="27" spans="1:5" s="5" customFormat="1" x14ac:dyDescent="0.25">
      <c r="A27" s="8"/>
      <c r="B27" s="8"/>
      <c r="C27" s="8"/>
      <c r="D27" s="8"/>
    </row>
    <row r="29" spans="1:5" ht="13" x14ac:dyDescent="0.3">
      <c r="A29" s="128" t="s">
        <v>176</v>
      </c>
      <c r="B29" s="1">
        <v>2022</v>
      </c>
      <c r="C29" s="6"/>
      <c r="D29" s="6"/>
      <c r="E29" s="5"/>
    </row>
    <row r="31" spans="1:5" s="5" customFormat="1" ht="33" x14ac:dyDescent="0.25">
      <c r="A31" s="233"/>
      <c r="B31" s="201" t="s">
        <v>31</v>
      </c>
      <c r="C31" s="201" t="s">
        <v>178</v>
      </c>
      <c r="D31" s="201" t="s">
        <v>80</v>
      </c>
      <c r="E31" s="201" t="s">
        <v>8</v>
      </c>
    </row>
    <row r="32" spans="1:5" s="5" customFormat="1" ht="15" customHeight="1" x14ac:dyDescent="0.25">
      <c r="A32" s="12" t="s">
        <v>104</v>
      </c>
      <c r="B32" s="78">
        <v>0</v>
      </c>
      <c r="C32" s="78">
        <v>0</v>
      </c>
      <c r="D32" s="78">
        <v>0</v>
      </c>
      <c r="E32" s="78">
        <v>0</v>
      </c>
    </row>
    <row r="33" spans="1:5" s="5" customFormat="1" ht="15" customHeight="1" x14ac:dyDescent="0.25">
      <c r="A33" s="13" t="s">
        <v>108</v>
      </c>
      <c r="B33" s="79">
        <v>0</v>
      </c>
      <c r="C33" s="79">
        <v>0</v>
      </c>
      <c r="D33" s="79">
        <v>0</v>
      </c>
      <c r="E33" s="79">
        <v>0</v>
      </c>
    </row>
    <row r="34" spans="1:5" s="5" customFormat="1" ht="15" customHeight="1" x14ac:dyDescent="0.25">
      <c r="A34" s="12" t="s">
        <v>105</v>
      </c>
      <c r="B34" s="78">
        <v>0</v>
      </c>
      <c r="C34" s="78">
        <v>0</v>
      </c>
      <c r="D34" s="78">
        <v>0</v>
      </c>
      <c r="E34" s="78">
        <v>0</v>
      </c>
    </row>
    <row r="35" spans="1:5" s="5" customFormat="1" ht="15" customHeight="1" x14ac:dyDescent="0.25">
      <c r="A35" s="13" t="s">
        <v>106</v>
      </c>
      <c r="B35" s="79">
        <v>0</v>
      </c>
      <c r="C35" s="79">
        <v>0</v>
      </c>
      <c r="D35" s="79">
        <v>0</v>
      </c>
      <c r="E35" s="79">
        <v>0</v>
      </c>
    </row>
    <row r="36" spans="1:5" s="5" customFormat="1" ht="15" customHeight="1" x14ac:dyDescent="0.25">
      <c r="A36" s="12" t="s">
        <v>107</v>
      </c>
      <c r="B36" s="78">
        <v>0</v>
      </c>
      <c r="C36" s="78">
        <v>0</v>
      </c>
      <c r="D36" s="78">
        <v>0</v>
      </c>
      <c r="E36" s="78">
        <v>0</v>
      </c>
    </row>
    <row r="37" spans="1:5" s="5" customFormat="1" ht="15" customHeight="1" x14ac:dyDescent="0.25">
      <c r="A37" s="13" t="s">
        <v>221</v>
      </c>
      <c r="B37" s="79">
        <v>0</v>
      </c>
      <c r="C37" s="79">
        <v>1</v>
      </c>
      <c r="D37" s="79">
        <v>0</v>
      </c>
      <c r="E37" s="79">
        <v>1</v>
      </c>
    </row>
    <row r="38" spans="1:5" s="5" customFormat="1" ht="15" customHeight="1" x14ac:dyDescent="0.25">
      <c r="A38" s="12" t="s">
        <v>172</v>
      </c>
      <c r="B38" s="78">
        <v>0</v>
      </c>
      <c r="C38" s="78">
        <v>0</v>
      </c>
      <c r="D38" s="78">
        <v>0</v>
      </c>
      <c r="E38" s="78">
        <v>0</v>
      </c>
    </row>
    <row r="39" spans="1:5" s="5" customFormat="1" ht="15" customHeight="1" x14ac:dyDescent="0.25">
      <c r="A39" s="13" t="s">
        <v>109</v>
      </c>
      <c r="B39" s="79">
        <v>0</v>
      </c>
      <c r="C39" s="79">
        <v>0</v>
      </c>
      <c r="D39" s="79">
        <v>0</v>
      </c>
      <c r="E39" s="79">
        <v>0</v>
      </c>
    </row>
    <row r="40" spans="1:5" s="5" customFormat="1" ht="15" customHeight="1" x14ac:dyDescent="0.25">
      <c r="A40" s="61" t="s">
        <v>4</v>
      </c>
      <c r="B40" s="126">
        <v>0</v>
      </c>
      <c r="C40" s="126">
        <v>1</v>
      </c>
      <c r="D40" s="126">
        <v>0</v>
      </c>
      <c r="E40" s="126">
        <v>1</v>
      </c>
    </row>
    <row r="43" spans="1:5" ht="13" x14ac:dyDescent="0.3">
      <c r="A43" s="128" t="s">
        <v>176</v>
      </c>
      <c r="B43" s="1">
        <v>2021</v>
      </c>
      <c r="C43" s="6"/>
      <c r="D43" s="6"/>
      <c r="E43" s="5"/>
    </row>
    <row r="44" spans="1:5" x14ac:dyDescent="0.25">
      <c r="A44" s="6"/>
      <c r="B44" s="6"/>
      <c r="C44" s="6"/>
      <c r="D44" s="6"/>
      <c r="E44" s="5"/>
    </row>
    <row r="45" spans="1:5" s="5" customFormat="1" ht="33" x14ac:dyDescent="0.25">
      <c r="A45" s="233"/>
      <c r="B45" s="201" t="s">
        <v>31</v>
      </c>
      <c r="C45" s="201" t="s">
        <v>178</v>
      </c>
      <c r="D45" s="201" t="s">
        <v>80</v>
      </c>
      <c r="E45" s="201" t="s">
        <v>8</v>
      </c>
    </row>
    <row r="46" spans="1:5" s="5" customFormat="1" ht="15" customHeight="1" x14ac:dyDescent="0.25">
      <c r="A46" s="12" t="s">
        <v>104</v>
      </c>
      <c r="B46" s="78">
        <v>0</v>
      </c>
      <c r="C46" s="78">
        <v>0</v>
      </c>
      <c r="D46" s="78">
        <v>0</v>
      </c>
      <c r="E46" s="78">
        <v>0</v>
      </c>
    </row>
    <row r="47" spans="1:5" s="5" customFormat="1" ht="15" customHeight="1" x14ac:dyDescent="0.25">
      <c r="A47" s="13" t="s">
        <v>108</v>
      </c>
      <c r="B47" s="79">
        <v>0</v>
      </c>
      <c r="C47" s="79">
        <v>0</v>
      </c>
      <c r="D47" s="79">
        <v>0</v>
      </c>
      <c r="E47" s="79">
        <v>0</v>
      </c>
    </row>
    <row r="48" spans="1:5" s="5" customFormat="1" ht="15" customHeight="1" x14ac:dyDescent="0.25">
      <c r="A48" s="12" t="s">
        <v>105</v>
      </c>
      <c r="B48" s="78">
        <v>0</v>
      </c>
      <c r="C48" s="78">
        <v>0</v>
      </c>
      <c r="D48" s="78">
        <v>0</v>
      </c>
      <c r="E48" s="78">
        <v>0</v>
      </c>
    </row>
    <row r="49" spans="1:5" s="5" customFormat="1" ht="15" customHeight="1" x14ac:dyDescent="0.25">
      <c r="A49" s="13" t="s">
        <v>106</v>
      </c>
      <c r="B49" s="79">
        <v>0</v>
      </c>
      <c r="C49" s="79">
        <v>0</v>
      </c>
      <c r="D49" s="79">
        <v>0</v>
      </c>
      <c r="E49" s="79">
        <v>0</v>
      </c>
    </row>
    <row r="50" spans="1:5" s="5" customFormat="1" ht="15" customHeight="1" x14ac:dyDescent="0.25">
      <c r="A50" s="12" t="s">
        <v>107</v>
      </c>
      <c r="B50" s="78">
        <v>0</v>
      </c>
      <c r="C50" s="78">
        <v>0</v>
      </c>
      <c r="D50" s="78">
        <v>0</v>
      </c>
      <c r="E50" s="78">
        <v>0</v>
      </c>
    </row>
    <row r="51" spans="1:5" s="5" customFormat="1" ht="15" customHeight="1" x14ac:dyDescent="0.25">
      <c r="A51" s="13" t="s">
        <v>221</v>
      </c>
      <c r="B51" s="79">
        <v>0</v>
      </c>
      <c r="C51" s="79">
        <v>0</v>
      </c>
      <c r="D51" s="79">
        <v>0</v>
      </c>
      <c r="E51" s="79">
        <v>0</v>
      </c>
    </row>
    <row r="52" spans="1:5" s="5" customFormat="1" ht="15" customHeight="1" x14ac:dyDescent="0.25">
      <c r="A52" s="12" t="s">
        <v>172</v>
      </c>
      <c r="B52" s="78">
        <v>0</v>
      </c>
      <c r="C52" s="78">
        <v>0</v>
      </c>
      <c r="D52" s="78">
        <v>0</v>
      </c>
      <c r="E52" s="78">
        <v>0</v>
      </c>
    </row>
    <row r="53" spans="1:5" s="5" customFormat="1" ht="15" customHeight="1" x14ac:dyDescent="0.25">
      <c r="A53" s="13" t="s">
        <v>109</v>
      </c>
      <c r="B53" s="79">
        <v>0</v>
      </c>
      <c r="C53" s="79">
        <v>0</v>
      </c>
      <c r="D53" s="79">
        <v>0</v>
      </c>
      <c r="E53" s="79">
        <v>0</v>
      </c>
    </row>
    <row r="54" spans="1:5" s="5" customFormat="1" ht="15" customHeight="1" x14ac:dyDescent="0.25">
      <c r="A54" s="61" t="s">
        <v>4</v>
      </c>
      <c r="B54" s="126">
        <v>0</v>
      </c>
      <c r="C54" s="126">
        <v>0</v>
      </c>
      <c r="D54" s="126">
        <v>0</v>
      </c>
      <c r="E54" s="126">
        <v>0</v>
      </c>
    </row>
  </sheetData>
  <conditionalFormatting sqref="A9:E9">
    <cfRule type="cellIs" dxfId="290" priority="4" operator="equal">
      <formula>0</formula>
    </cfRule>
  </conditionalFormatting>
  <conditionalFormatting sqref="A10:E10">
    <cfRule type="cellIs" dxfId="289" priority="143" operator="equal">
      <formula>0</formula>
    </cfRule>
  </conditionalFormatting>
  <conditionalFormatting sqref="A11:E11">
    <cfRule type="cellIs" dxfId="288" priority="140" operator="equal">
      <formula>0</formula>
    </cfRule>
  </conditionalFormatting>
  <conditionalFormatting sqref="A15:E16">
    <cfRule type="cellIs" dxfId="287" priority="139" operator="equal">
      <formula>0</formula>
    </cfRule>
  </conditionalFormatting>
  <conditionalFormatting sqref="A23:E23">
    <cfRule type="cellIs" dxfId="286" priority="3" operator="equal">
      <formula>0</formula>
    </cfRule>
  </conditionalFormatting>
  <conditionalFormatting sqref="A24:E24">
    <cfRule type="cellIs" dxfId="285" priority="43" operator="equal">
      <formula>0</formula>
    </cfRule>
  </conditionalFormatting>
  <conditionalFormatting sqref="A25:E25">
    <cfRule type="cellIs" dxfId="284" priority="41" operator="equal">
      <formula>0</formula>
    </cfRule>
  </conditionalFormatting>
  <conditionalFormatting sqref="A29:E30">
    <cfRule type="cellIs" dxfId="283" priority="123" operator="equal">
      <formula>0</formula>
    </cfRule>
  </conditionalFormatting>
  <conditionalFormatting sqref="A37:E37">
    <cfRule type="cellIs" dxfId="282" priority="2" operator="equal">
      <formula>0</formula>
    </cfRule>
  </conditionalFormatting>
  <conditionalFormatting sqref="A38:E38">
    <cfRule type="cellIs" dxfId="281" priority="27" operator="equal">
      <formula>0</formula>
    </cfRule>
  </conditionalFormatting>
  <conditionalFormatting sqref="A39:E39">
    <cfRule type="cellIs" dxfId="280" priority="25" operator="equal">
      <formula>0</formula>
    </cfRule>
  </conditionalFormatting>
  <conditionalFormatting sqref="A43:E44">
    <cfRule type="cellIs" dxfId="279" priority="107" operator="equal">
      <formula>0</formula>
    </cfRule>
  </conditionalFormatting>
  <conditionalFormatting sqref="A51:E51">
    <cfRule type="cellIs" dxfId="278" priority="1" operator="equal">
      <formula>0</formula>
    </cfRule>
  </conditionalFormatting>
  <conditionalFormatting sqref="A52:E52">
    <cfRule type="cellIs" dxfId="277" priority="11" operator="equal">
      <formula>0</formula>
    </cfRule>
  </conditionalFormatting>
  <conditionalFormatting sqref="A53:E53">
    <cfRule type="cellIs" dxfId="276" priority="9" operator="equal">
      <formula>0</formula>
    </cfRule>
  </conditionalFormatting>
  <conditionalFormatting sqref="A1:AO4">
    <cfRule type="cellIs" dxfId="275" priority="8" operator="equal">
      <formula>0</formula>
    </cfRule>
  </conditionalFormatting>
  <conditionalFormatting sqref="A5:AO5 A7:AO7">
    <cfRule type="cellIs" dxfId="274" priority="145" operator="equal">
      <formula>0</formula>
    </cfRule>
  </conditionalFormatting>
  <conditionalFormatting sqref="A6:AO6 A8:AO8">
    <cfRule type="cellIs" dxfId="273" priority="146" operator="equal">
      <formula>0</formula>
    </cfRule>
  </conditionalFormatting>
  <conditionalFormatting sqref="A12:AO12">
    <cfRule type="cellIs" dxfId="272" priority="150" operator="equal">
      <formula>0</formula>
    </cfRule>
  </conditionalFormatting>
  <conditionalFormatting sqref="A17:AO18">
    <cfRule type="cellIs" dxfId="271" priority="7" operator="equal">
      <formula>0</formula>
    </cfRule>
  </conditionalFormatting>
  <conditionalFormatting sqref="A19:AO19 A21:AO21">
    <cfRule type="cellIs" dxfId="270" priority="45" operator="equal">
      <formula>0</formula>
    </cfRule>
  </conditionalFormatting>
  <conditionalFormatting sqref="A20:AO20 A22:AO22">
    <cfRule type="cellIs" dxfId="269" priority="46" operator="equal">
      <formula>0</formula>
    </cfRule>
  </conditionalFormatting>
  <conditionalFormatting sqref="A26:AO26">
    <cfRule type="cellIs" dxfId="268" priority="49" operator="equal">
      <formula>0</formula>
    </cfRule>
  </conditionalFormatting>
  <conditionalFormatting sqref="A31:AO32">
    <cfRule type="cellIs" dxfId="267" priority="6" operator="equal">
      <formula>0</formula>
    </cfRule>
  </conditionalFormatting>
  <conditionalFormatting sqref="A33:AO33 A35:AO35">
    <cfRule type="cellIs" dxfId="266" priority="29" operator="equal">
      <formula>0</formula>
    </cfRule>
  </conditionalFormatting>
  <conditionalFormatting sqref="A34:AO34 A36:AO36">
    <cfRule type="cellIs" dxfId="265" priority="30" operator="equal">
      <formula>0</formula>
    </cfRule>
  </conditionalFormatting>
  <conditionalFormatting sqref="A40:AO40">
    <cfRule type="cellIs" dxfId="264" priority="33" operator="equal">
      <formula>0</formula>
    </cfRule>
  </conditionalFormatting>
  <conditionalFormatting sqref="A45:AO46">
    <cfRule type="cellIs" dxfId="263" priority="5" operator="equal">
      <formula>0</formula>
    </cfRule>
  </conditionalFormatting>
  <conditionalFormatting sqref="A47:AO47 A49:AO49">
    <cfRule type="cellIs" dxfId="262" priority="13" operator="equal">
      <formula>0</formula>
    </cfRule>
  </conditionalFormatting>
  <conditionalFormatting sqref="A48:AO48 A50:AO50">
    <cfRule type="cellIs" dxfId="261" priority="14" operator="equal">
      <formula>0</formula>
    </cfRule>
  </conditionalFormatting>
  <conditionalFormatting sqref="A54:AO54">
    <cfRule type="cellIs" dxfId="260" priority="17" operator="equal">
      <formula>0</formula>
    </cfRule>
  </conditionalFormatting>
  <conditionalFormatting sqref="F9:AO11 F23:AO25 F37:AO39 F51:AO53">
    <cfRule type="cellIs" dxfId="259" priority="15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6"/>
    <pageSetUpPr fitToPage="1"/>
  </sheetPr>
  <dimension ref="A1:A42"/>
  <sheetViews>
    <sheetView showGridLines="0" tabSelected="1" zoomScaleNormal="100" workbookViewId="0">
      <selection activeCell="A42" sqref="A42"/>
    </sheetView>
  </sheetViews>
  <sheetFormatPr baseColWidth="10" defaultColWidth="11.453125" defaultRowHeight="12.5" x14ac:dyDescent="0.25"/>
  <cols>
    <col min="1" max="1" width="120.36328125" style="38" customWidth="1"/>
    <col min="2" max="16384" width="11.453125" style="2"/>
  </cols>
  <sheetData>
    <row r="1" spans="1:1" ht="18.75" customHeight="1" x14ac:dyDescent="0.35">
      <c r="A1" s="3" t="s">
        <v>185</v>
      </c>
    </row>
    <row r="2" spans="1:1" ht="10.5" customHeight="1" x14ac:dyDescent="0.25"/>
    <row r="3" spans="1:1" ht="14.25" customHeight="1" x14ac:dyDescent="0.3">
      <c r="A3" s="1" t="s">
        <v>36</v>
      </c>
    </row>
    <row r="4" spans="1:1" x14ac:dyDescent="0.25">
      <c r="A4" s="38" t="s">
        <v>132</v>
      </c>
    </row>
    <row r="5" spans="1:1" x14ac:dyDescent="0.25">
      <c r="A5" s="38" t="s">
        <v>186</v>
      </c>
    </row>
    <row r="6" spans="1:1" x14ac:dyDescent="0.25">
      <c r="A6" s="38" t="s">
        <v>218</v>
      </c>
    </row>
    <row r="7" spans="1:1" x14ac:dyDescent="0.25">
      <c r="A7" s="38" t="s">
        <v>187</v>
      </c>
    </row>
    <row r="8" spans="1:1" x14ac:dyDescent="0.25">
      <c r="A8" s="38" t="s">
        <v>202</v>
      </c>
    </row>
    <row r="9" spans="1:1" x14ac:dyDescent="0.25">
      <c r="A9" s="38" t="s">
        <v>203</v>
      </c>
    </row>
    <row r="10" spans="1:1" x14ac:dyDescent="0.25">
      <c r="A10" s="38" t="s">
        <v>204</v>
      </c>
    </row>
    <row r="11" spans="1:1" x14ac:dyDescent="0.25">
      <c r="A11" s="38" t="s">
        <v>201</v>
      </c>
    </row>
    <row r="12" spans="1:1" x14ac:dyDescent="0.25">
      <c r="A12" s="38" t="s">
        <v>205</v>
      </c>
    </row>
    <row r="13" spans="1:1" x14ac:dyDescent="0.25">
      <c r="A13" s="38" t="s">
        <v>206</v>
      </c>
    </row>
    <row r="14" spans="1:1" x14ac:dyDescent="0.25">
      <c r="A14" s="38" t="s">
        <v>207</v>
      </c>
    </row>
    <row r="15" spans="1:1" x14ac:dyDescent="0.25">
      <c r="A15" s="38" t="s">
        <v>188</v>
      </c>
    </row>
    <row r="16" spans="1:1" x14ac:dyDescent="0.25">
      <c r="A16" s="38" t="s">
        <v>189</v>
      </c>
    </row>
    <row r="17" spans="1:1" x14ac:dyDescent="0.25">
      <c r="A17" s="39" t="s">
        <v>208</v>
      </c>
    </row>
    <row r="18" spans="1:1" x14ac:dyDescent="0.25">
      <c r="A18" s="38" t="s">
        <v>209</v>
      </c>
    </row>
    <row r="19" spans="1:1" x14ac:dyDescent="0.25">
      <c r="A19" s="38" t="s">
        <v>219</v>
      </c>
    </row>
    <row r="20" spans="1:1" x14ac:dyDescent="0.25">
      <c r="A20" s="38" t="s">
        <v>190</v>
      </c>
    </row>
    <row r="21" spans="1:1" x14ac:dyDescent="0.25">
      <c r="A21" s="38" t="s">
        <v>191</v>
      </c>
    </row>
    <row r="22" spans="1:1" x14ac:dyDescent="0.25">
      <c r="A22" s="38" t="s">
        <v>192</v>
      </c>
    </row>
    <row r="23" spans="1:1" x14ac:dyDescent="0.25">
      <c r="A23" s="38" t="s">
        <v>193</v>
      </c>
    </row>
    <row r="24" spans="1:1" x14ac:dyDescent="0.25">
      <c r="A24" s="38" t="s">
        <v>194</v>
      </c>
    </row>
    <row r="25" spans="1:1" x14ac:dyDescent="0.25">
      <c r="A25" s="38" t="s">
        <v>195</v>
      </c>
    </row>
    <row r="26" spans="1:1" x14ac:dyDescent="0.25">
      <c r="A26" s="39" t="s">
        <v>196</v>
      </c>
    </row>
    <row r="27" spans="1:1" x14ac:dyDescent="0.25">
      <c r="A27" s="38" t="s">
        <v>197</v>
      </c>
    </row>
    <row r="28" spans="1:1" x14ac:dyDescent="0.25">
      <c r="A28" s="38" t="s">
        <v>220</v>
      </c>
    </row>
    <row r="29" spans="1:1" x14ac:dyDescent="0.25">
      <c r="A29" s="38" t="s">
        <v>210</v>
      </c>
    </row>
    <row r="30" spans="1:1" x14ac:dyDescent="0.25">
      <c r="A30" s="38" t="s">
        <v>198</v>
      </c>
    </row>
    <row r="31" spans="1:1" x14ac:dyDescent="0.25">
      <c r="A31" s="38" t="s">
        <v>199</v>
      </c>
    </row>
    <row r="32" spans="1:1" x14ac:dyDescent="0.25">
      <c r="A32" s="38" t="s">
        <v>200</v>
      </c>
    </row>
    <row r="34" spans="1:1" x14ac:dyDescent="0.25">
      <c r="A34" s="240" t="s">
        <v>37</v>
      </c>
    </row>
    <row r="35" spans="1:1" x14ac:dyDescent="0.25">
      <c r="A35" s="4" t="s">
        <v>90</v>
      </c>
    </row>
    <row r="36" spans="1:1" x14ac:dyDescent="0.25">
      <c r="A36" s="4" t="s">
        <v>91</v>
      </c>
    </row>
    <row r="37" spans="1:1" x14ac:dyDescent="0.25">
      <c r="A37" s="4" t="s">
        <v>174</v>
      </c>
    </row>
    <row r="38" spans="1:1" x14ac:dyDescent="0.25">
      <c r="A38" s="4" t="s">
        <v>170</v>
      </c>
    </row>
    <row r="39" spans="1:1" x14ac:dyDescent="0.25">
      <c r="A39" s="4" t="s">
        <v>160</v>
      </c>
    </row>
    <row r="42" spans="1:1" x14ac:dyDescent="0.25">
      <c r="A42" s="38" t="s">
        <v>223</v>
      </c>
    </row>
  </sheetData>
  <phoneticPr fontId="9" type="noConversion"/>
  <conditionalFormatting sqref="A6:A7">
    <cfRule type="cellIs" dxfId="258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P18"/>
  <sheetViews>
    <sheetView showGridLines="0" zoomScale="115" zoomScaleNormal="115" workbookViewId="0">
      <selection activeCell="M31" sqref="M31"/>
    </sheetView>
  </sheetViews>
  <sheetFormatPr baseColWidth="10" defaultColWidth="11.453125" defaultRowHeight="11" x14ac:dyDescent="0.25"/>
  <cols>
    <col min="1" max="1" width="20.08984375" style="8" customWidth="1"/>
    <col min="2" max="2" width="10.36328125" style="8" customWidth="1"/>
    <col min="3" max="3" width="9.453125" style="8" customWidth="1"/>
    <col min="4" max="4" width="8.6328125" style="8" customWidth="1"/>
    <col min="5" max="5" width="1.08984375" style="20" customWidth="1"/>
    <col min="6" max="6" width="10.36328125" style="8" customWidth="1"/>
    <col min="7" max="7" width="10.90625" style="8" customWidth="1"/>
    <col min="8" max="8" width="10.6328125" style="8" customWidth="1"/>
    <col min="9" max="9" width="11.36328125" style="8" customWidth="1"/>
    <col min="10" max="10" width="10.6328125" style="8" customWidth="1"/>
    <col min="11" max="11" width="3" style="8" customWidth="1"/>
    <col min="12" max="12" width="10.6328125" style="8" customWidth="1"/>
    <col min="13" max="15" width="9.453125" style="8" customWidth="1"/>
    <col min="16" max="16" width="11.453125" style="8" customWidth="1"/>
    <col min="17" max="16384" width="11.453125" style="8"/>
  </cols>
  <sheetData>
    <row r="1" spans="1:16" s="5" customFormat="1" ht="12" customHeight="1" x14ac:dyDescent="0.3">
      <c r="A1" s="1" t="str">
        <f>Innhold!A4</f>
        <v>Tabell 1 Hovedtall for miljøinstituttene</v>
      </c>
      <c r="B1" s="8"/>
      <c r="C1" s="8"/>
      <c r="D1" s="8"/>
      <c r="E1" s="20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6" s="5" customFormat="1" ht="12" customHeight="1" x14ac:dyDescent="0.25">
      <c r="A2" s="8"/>
      <c r="B2" s="8"/>
      <c r="C2" s="8"/>
      <c r="D2" s="8"/>
      <c r="E2" s="8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s="5" customFormat="1" ht="12" customHeight="1" x14ac:dyDescent="0.25">
      <c r="A3" s="7"/>
      <c r="B3" s="275" t="s">
        <v>32</v>
      </c>
      <c r="C3" s="275"/>
      <c r="D3" s="275"/>
      <c r="E3" s="275"/>
      <c r="F3" s="275"/>
      <c r="G3" s="275"/>
      <c r="H3" s="275"/>
      <c r="I3" s="275"/>
      <c r="J3" s="275"/>
      <c r="K3" s="34"/>
      <c r="L3" s="274" t="s">
        <v>126</v>
      </c>
      <c r="M3" s="274"/>
      <c r="N3" s="274"/>
      <c r="O3" s="274"/>
      <c r="P3" s="145" t="s">
        <v>127</v>
      </c>
    </row>
    <row r="4" spans="1:16" s="5" customFormat="1" ht="44" x14ac:dyDescent="0.25">
      <c r="A4" s="35"/>
      <c r="B4" s="54" t="s">
        <v>125</v>
      </c>
      <c r="C4" s="54" t="s">
        <v>48</v>
      </c>
      <c r="D4" s="54" t="s">
        <v>165</v>
      </c>
      <c r="E4" s="87"/>
      <c r="F4" s="54" t="s">
        <v>148</v>
      </c>
      <c r="G4" s="54" t="s">
        <v>149</v>
      </c>
      <c r="H4" s="54" t="s">
        <v>114</v>
      </c>
      <c r="I4" s="54" t="s">
        <v>115</v>
      </c>
      <c r="J4" s="54" t="s">
        <v>83</v>
      </c>
      <c r="K4" s="85"/>
      <c r="L4" s="203" t="s">
        <v>144</v>
      </c>
      <c r="M4" s="203" t="s">
        <v>145</v>
      </c>
      <c r="N4" s="203" t="s">
        <v>35</v>
      </c>
      <c r="O4" s="203" t="s">
        <v>146</v>
      </c>
      <c r="P4" s="201" t="s">
        <v>147</v>
      </c>
    </row>
    <row r="5" spans="1:16" s="5" customFormat="1" ht="10.5" customHeight="1" x14ac:dyDescent="0.25">
      <c r="A5" s="252"/>
      <c r="B5" s="248" t="s">
        <v>94</v>
      </c>
      <c r="C5" s="253" t="s">
        <v>33</v>
      </c>
      <c r="D5" s="253" t="s">
        <v>33</v>
      </c>
      <c r="E5" s="254"/>
      <c r="F5" s="253" t="s">
        <v>33</v>
      </c>
      <c r="G5" s="253" t="s">
        <v>33</v>
      </c>
      <c r="H5" s="253" t="s">
        <v>33</v>
      </c>
      <c r="I5" s="253" t="s">
        <v>33</v>
      </c>
      <c r="J5" s="255" t="s">
        <v>34</v>
      </c>
      <c r="K5" s="253"/>
      <c r="L5" s="255" t="s">
        <v>13</v>
      </c>
      <c r="M5" s="255" t="s">
        <v>13</v>
      </c>
      <c r="N5" s="255" t="s">
        <v>13</v>
      </c>
      <c r="O5" s="253" t="s">
        <v>13</v>
      </c>
      <c r="P5" s="86" t="s">
        <v>128</v>
      </c>
    </row>
    <row r="6" spans="1:16" s="5" customFormat="1" ht="12.75" customHeight="1" x14ac:dyDescent="0.25">
      <c r="A6" s="12" t="s">
        <v>104</v>
      </c>
      <c r="B6" s="55">
        <v>132964</v>
      </c>
      <c r="C6" s="55">
        <v>-18829</v>
      </c>
      <c r="D6" s="55">
        <v>21622</v>
      </c>
      <c r="E6" s="56"/>
      <c r="F6" s="55">
        <v>78531</v>
      </c>
      <c r="G6" s="55">
        <v>10925</v>
      </c>
      <c r="H6" s="55">
        <v>17870</v>
      </c>
      <c r="I6" s="55">
        <v>15300</v>
      </c>
      <c r="J6" s="195">
        <v>71.105712824523934</v>
      </c>
      <c r="K6" s="57"/>
      <c r="L6" s="57">
        <v>88.2</v>
      </c>
      <c r="M6" s="57">
        <v>62.8</v>
      </c>
      <c r="N6" s="57">
        <v>36.4</v>
      </c>
      <c r="O6" s="57">
        <v>0</v>
      </c>
      <c r="P6" s="204">
        <v>1.8647012253439494</v>
      </c>
    </row>
    <row r="7" spans="1:16" s="5" customFormat="1" ht="12.75" customHeight="1" x14ac:dyDescent="0.25">
      <c r="A7" s="13" t="s">
        <v>108</v>
      </c>
      <c r="B7" s="58">
        <v>87236</v>
      </c>
      <c r="C7" s="58">
        <v>3437</v>
      </c>
      <c r="D7" s="58">
        <v>13405</v>
      </c>
      <c r="E7" s="59"/>
      <c r="F7" s="58">
        <v>31518</v>
      </c>
      <c r="G7" s="58">
        <v>1813</v>
      </c>
      <c r="H7" s="58">
        <v>39569</v>
      </c>
      <c r="I7" s="58">
        <v>15848</v>
      </c>
      <c r="J7" s="196">
        <v>40.845522490714842</v>
      </c>
      <c r="K7" s="60"/>
      <c r="L7" s="60">
        <v>60.399999999999991</v>
      </c>
      <c r="M7" s="60">
        <v>49.599999999999994</v>
      </c>
      <c r="N7" s="60">
        <v>11.8</v>
      </c>
      <c r="O7" s="60">
        <v>0</v>
      </c>
      <c r="P7" s="205">
        <v>1.4004973981370969</v>
      </c>
    </row>
    <row r="8" spans="1:16" s="5" customFormat="1" ht="12.75" customHeight="1" x14ac:dyDescent="0.25">
      <c r="A8" s="12" t="s">
        <v>105</v>
      </c>
      <c r="B8" s="55">
        <v>144411</v>
      </c>
      <c r="C8" s="55">
        <v>-5854</v>
      </c>
      <c r="D8" s="55">
        <v>22338</v>
      </c>
      <c r="E8" s="56"/>
      <c r="F8" s="55">
        <v>13217</v>
      </c>
      <c r="G8" s="55">
        <v>95216</v>
      </c>
      <c r="H8" s="55">
        <v>6032</v>
      </c>
      <c r="I8" s="55">
        <v>2963</v>
      </c>
      <c r="J8" s="195">
        <v>22.202602294839036</v>
      </c>
      <c r="K8" s="57"/>
      <c r="L8" s="57">
        <v>109.8</v>
      </c>
      <c r="M8" s="57">
        <v>47.400000000000006</v>
      </c>
      <c r="N8" s="57">
        <v>24.8</v>
      </c>
      <c r="O8" s="57">
        <v>1</v>
      </c>
      <c r="P8" s="204">
        <v>0.83472291538185639</v>
      </c>
    </row>
    <row r="9" spans="1:16" s="5" customFormat="1" ht="12.75" customHeight="1" x14ac:dyDescent="0.25">
      <c r="A9" s="13" t="s">
        <v>106</v>
      </c>
      <c r="B9" s="58">
        <v>290407</v>
      </c>
      <c r="C9" s="58">
        <v>-8805</v>
      </c>
      <c r="D9" s="58">
        <v>49160</v>
      </c>
      <c r="E9" s="59"/>
      <c r="F9" s="58">
        <v>36078</v>
      </c>
      <c r="G9" s="58">
        <v>98975</v>
      </c>
      <c r="H9" s="58">
        <v>90238</v>
      </c>
      <c r="I9" s="58">
        <v>40992</v>
      </c>
      <c r="J9" s="196">
        <v>29.351220872775105</v>
      </c>
      <c r="K9" s="60"/>
      <c r="L9" s="60">
        <v>180</v>
      </c>
      <c r="M9" s="60">
        <v>91.7</v>
      </c>
      <c r="N9" s="60">
        <v>40</v>
      </c>
      <c r="O9" s="60">
        <v>0</v>
      </c>
      <c r="P9" s="205">
        <v>1.1800427082420932</v>
      </c>
    </row>
    <row r="10" spans="1:16" s="5" customFormat="1" ht="12.75" customHeight="1" x14ac:dyDescent="0.25">
      <c r="A10" s="12" t="s">
        <v>107</v>
      </c>
      <c r="B10" s="55">
        <v>632290</v>
      </c>
      <c r="C10" s="55">
        <v>6549</v>
      </c>
      <c r="D10" s="55">
        <v>61262</v>
      </c>
      <c r="E10" s="56"/>
      <c r="F10" s="55">
        <v>241575</v>
      </c>
      <c r="G10" s="55">
        <v>279138</v>
      </c>
      <c r="H10" s="55">
        <v>38329</v>
      </c>
      <c r="I10" s="55">
        <v>8928</v>
      </c>
      <c r="J10" s="195">
        <v>25.573391956222618</v>
      </c>
      <c r="K10" s="57"/>
      <c r="L10" s="57">
        <v>349.4</v>
      </c>
      <c r="M10" s="57">
        <v>277.70000000000005</v>
      </c>
      <c r="N10" s="57">
        <v>114.9</v>
      </c>
      <c r="O10" s="57">
        <v>4</v>
      </c>
      <c r="P10" s="204">
        <v>0.81596937247065171</v>
      </c>
    </row>
    <row r="11" spans="1:16" s="5" customFormat="1" ht="12.75" customHeight="1" x14ac:dyDescent="0.25">
      <c r="A11" s="13" t="s">
        <v>221</v>
      </c>
      <c r="B11" s="58">
        <v>776693</v>
      </c>
      <c r="C11" s="58">
        <v>-2913</v>
      </c>
      <c r="D11" s="58">
        <v>72777</v>
      </c>
      <c r="E11" s="59">
        <v>0</v>
      </c>
      <c r="F11" s="58">
        <v>202431</v>
      </c>
      <c r="G11" s="58">
        <v>385818</v>
      </c>
      <c r="H11" s="58">
        <v>102593</v>
      </c>
      <c r="I11" s="58">
        <v>67205</v>
      </c>
      <c r="J11" s="196">
        <f>Tabell5!F24</f>
        <v>21.730336181734611</v>
      </c>
      <c r="K11" s="60">
        <v>0</v>
      </c>
      <c r="L11" s="60">
        <v>431.40000000000003</v>
      </c>
      <c r="M11" s="60">
        <v>293</v>
      </c>
      <c r="N11" s="60">
        <v>160.30000000000001</v>
      </c>
      <c r="O11" s="60">
        <v>0</v>
      </c>
      <c r="P11" s="205">
        <f>Tabell24!L10</f>
        <v>0.65311727564778144</v>
      </c>
    </row>
    <row r="12" spans="1:16" s="96" customFormat="1" ht="12.75" customHeight="1" x14ac:dyDescent="0.25">
      <c r="A12" s="154" t="s">
        <v>172</v>
      </c>
      <c r="B12" s="149">
        <v>407958</v>
      </c>
      <c r="C12" s="149">
        <v>-20029</v>
      </c>
      <c r="D12" s="149">
        <v>43449</v>
      </c>
      <c r="E12" s="155"/>
      <c r="F12" s="149">
        <v>207597</v>
      </c>
      <c r="G12" s="149">
        <v>51374</v>
      </c>
      <c r="H12" s="149">
        <v>87281</v>
      </c>
      <c r="I12" s="149">
        <v>73481</v>
      </c>
      <c r="J12" s="197">
        <v>46.317022830781603</v>
      </c>
      <c r="K12" s="156"/>
      <c r="L12" s="156">
        <v>221.3</v>
      </c>
      <c r="M12" s="156">
        <v>153.1</v>
      </c>
      <c r="N12" s="156">
        <v>65</v>
      </c>
      <c r="O12" s="156">
        <v>1</v>
      </c>
      <c r="P12" s="204">
        <v>1.1865764989386014</v>
      </c>
    </row>
    <row r="13" spans="1:16" s="96" customFormat="1" ht="12.75" customHeight="1" x14ac:dyDescent="0.25">
      <c r="A13" s="13" t="s">
        <v>109</v>
      </c>
      <c r="B13" s="58">
        <v>166325</v>
      </c>
      <c r="C13" s="58">
        <v>-14277</v>
      </c>
      <c r="D13" s="58">
        <v>25165</v>
      </c>
      <c r="E13" s="59"/>
      <c r="F13" s="58">
        <v>84489</v>
      </c>
      <c r="G13" s="58">
        <v>45360</v>
      </c>
      <c r="H13" s="58">
        <v>11201</v>
      </c>
      <c r="I13" s="58">
        <v>10133</v>
      </c>
      <c r="J13" s="196">
        <v>56.567563505185632</v>
      </c>
      <c r="K13" s="60"/>
      <c r="L13" s="60">
        <v>93</v>
      </c>
      <c r="M13" s="60">
        <v>83</v>
      </c>
      <c r="N13" s="60">
        <v>42.3</v>
      </c>
      <c r="O13" s="60">
        <v>3</v>
      </c>
      <c r="P13" s="205">
        <v>0.92226482611204808</v>
      </c>
    </row>
    <row r="14" spans="1:16" s="5" customFormat="1" ht="12" customHeight="1" x14ac:dyDescent="0.25">
      <c r="A14" s="61" t="s">
        <v>4</v>
      </c>
      <c r="B14" s="62">
        <f t="shared" ref="B14:I14" si="0">SUM(B6:B13)</f>
        <v>2638284</v>
      </c>
      <c r="C14" s="62">
        <f t="shared" si="0"/>
        <v>-60721</v>
      </c>
      <c r="D14" s="62">
        <f t="shared" si="0"/>
        <v>309178</v>
      </c>
      <c r="E14" s="62">
        <f t="shared" si="0"/>
        <v>0</v>
      </c>
      <c r="F14" s="62">
        <f t="shared" si="0"/>
        <v>895436</v>
      </c>
      <c r="G14" s="62">
        <f t="shared" si="0"/>
        <v>968619</v>
      </c>
      <c r="H14" s="62">
        <f>SUM(H6:H13)</f>
        <v>393113</v>
      </c>
      <c r="I14" s="62">
        <f t="shared" si="0"/>
        <v>234850</v>
      </c>
      <c r="J14" s="198">
        <f>100*Tabell5!F14/Tabell3!F14</f>
        <v>32.634621594945806</v>
      </c>
      <c r="K14" s="62">
        <f>SUM(K6:K12)</f>
        <v>0</v>
      </c>
      <c r="L14" s="63">
        <f>SUM(L6:L13)</f>
        <v>1533.5</v>
      </c>
      <c r="M14" s="63">
        <f>SUM(M6:M13)</f>
        <v>1058.3000000000002</v>
      </c>
      <c r="N14" s="63">
        <f>SUM(N6:N13)</f>
        <v>495.50000000000006</v>
      </c>
      <c r="O14" s="63">
        <f>SUM(O6:O13)</f>
        <v>9</v>
      </c>
      <c r="P14" s="206">
        <f>Tabell24!L13</f>
        <v>0.95484700887158624</v>
      </c>
    </row>
    <row r="15" spans="1:16" s="5" customFormat="1" ht="12.75" customHeight="1" x14ac:dyDescent="0.25">
      <c r="A15" s="8"/>
      <c r="B15" s="11"/>
      <c r="C15" s="11"/>
      <c r="D15" s="11"/>
      <c r="E15" s="32"/>
      <c r="F15" s="30"/>
      <c r="G15" s="30"/>
      <c r="H15" s="30"/>
      <c r="I15" s="30"/>
      <c r="J15" s="30"/>
      <c r="K15" s="11"/>
      <c r="L15" s="30"/>
      <c r="M15" s="30"/>
      <c r="N15" s="30"/>
      <c r="O15" s="30"/>
    </row>
    <row r="16" spans="1:16" s="5" customFormat="1" ht="12.75" customHeight="1" x14ac:dyDescent="0.25">
      <c r="A16" s="8" t="s">
        <v>116</v>
      </c>
      <c r="B16" s="11"/>
      <c r="C16" s="11"/>
      <c r="D16" s="11"/>
      <c r="E16" s="32"/>
      <c r="F16" s="30"/>
      <c r="G16" s="30"/>
      <c r="H16" s="30"/>
      <c r="I16" s="30"/>
      <c r="J16" s="30"/>
      <c r="K16" s="11"/>
      <c r="L16" s="30"/>
      <c r="M16" s="30"/>
      <c r="N16" s="30"/>
      <c r="O16" s="30"/>
    </row>
    <row r="17" spans="1:15" s="5" customFormat="1" ht="12.75" customHeight="1" x14ac:dyDescent="0.25">
      <c r="A17" s="8" t="s">
        <v>129</v>
      </c>
      <c r="B17" s="11"/>
      <c r="C17" s="11"/>
      <c r="D17" s="11"/>
      <c r="E17" s="32"/>
      <c r="F17" s="30"/>
      <c r="G17" s="30"/>
      <c r="H17" s="30"/>
      <c r="I17" s="30"/>
      <c r="J17" s="30"/>
      <c r="K17" s="11"/>
      <c r="L17" s="30"/>
      <c r="M17" s="30"/>
      <c r="N17" s="30"/>
      <c r="O17" s="30"/>
    </row>
    <row r="18" spans="1:15" s="5" customFormat="1" ht="12.75" customHeight="1" x14ac:dyDescent="0.25">
      <c r="A18" s="8"/>
      <c r="B18" s="11"/>
      <c r="C18" s="11"/>
      <c r="D18" s="11"/>
      <c r="E18" s="32"/>
      <c r="F18" s="11"/>
      <c r="G18" s="11"/>
      <c r="H18" s="11"/>
      <c r="I18" s="11"/>
      <c r="J18" s="11"/>
      <c r="K18" s="11"/>
      <c r="L18" s="11"/>
      <c r="M18" s="11"/>
      <c r="N18" s="11"/>
      <c r="O18" s="11"/>
    </row>
  </sheetData>
  <mergeCells count="2">
    <mergeCell ref="L3:O3"/>
    <mergeCell ref="B3:J3"/>
  </mergeCells>
  <conditionalFormatting sqref="A12:O13">
    <cfRule type="cellIs" dxfId="257" priority="8" operator="equal">
      <formula>0</formula>
    </cfRule>
  </conditionalFormatting>
  <conditionalFormatting sqref="A14:O14 Q14:AX14">
    <cfRule type="cellIs" dxfId="256" priority="24" operator="equal">
      <formula>0</formula>
    </cfRule>
  </conditionalFormatting>
  <conditionalFormatting sqref="A11:P11">
    <cfRule type="cellIs" dxfId="255" priority="1" operator="equal">
      <formula>0</formula>
    </cfRule>
  </conditionalFormatting>
  <conditionalFormatting sqref="A1:AX2 A3:B3 K3:L3 P3:AX3">
    <cfRule type="cellIs" dxfId="254" priority="48" operator="equal">
      <formula>0</formula>
    </cfRule>
  </conditionalFormatting>
  <conditionalFormatting sqref="A4:AX6">
    <cfRule type="cellIs" dxfId="253" priority="14" operator="equal">
      <formula>0</formula>
    </cfRule>
  </conditionalFormatting>
  <conditionalFormatting sqref="A7:AX7 A9:AX9">
    <cfRule type="cellIs" dxfId="252" priority="31" operator="equal">
      <formula>0</formula>
    </cfRule>
  </conditionalFormatting>
  <conditionalFormatting sqref="A8:AX8 A10:AX10">
    <cfRule type="cellIs" dxfId="251" priority="32" operator="equal">
      <formula>0</formula>
    </cfRule>
  </conditionalFormatting>
  <conditionalFormatting sqref="P12">
    <cfRule type="cellIs" dxfId="250" priority="7" operator="equal">
      <formula>0</formula>
    </cfRule>
  </conditionalFormatting>
  <conditionalFormatting sqref="P13:P14">
    <cfRule type="cellIs" dxfId="249" priority="10" operator="equal">
      <formula>0</formula>
    </cfRule>
  </conditionalFormatting>
  <conditionalFormatting sqref="Q11:AX13">
    <cfRule type="cellIs" dxfId="248" priority="3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6BC9-1E8A-4066-BDBB-5FA17329A535}">
  <sheetPr>
    <tabColor theme="6"/>
    <pageSetUpPr fitToPage="1"/>
  </sheetPr>
  <dimension ref="A1:T17"/>
  <sheetViews>
    <sheetView showGridLines="0" zoomScale="115" zoomScaleNormal="115" workbookViewId="0">
      <selection activeCell="A11" sqref="A11"/>
    </sheetView>
  </sheetViews>
  <sheetFormatPr baseColWidth="10" defaultColWidth="11.453125" defaultRowHeight="11" x14ac:dyDescent="0.25"/>
  <cols>
    <col min="1" max="1" width="21.90625" style="8" customWidth="1"/>
    <col min="2" max="2" width="10.6328125" style="8" customWidth="1"/>
    <col min="3" max="3" width="2.453125" style="8" customWidth="1"/>
    <col min="4" max="4" width="9.36328125" style="8" bestFit="1" customWidth="1"/>
    <col min="5" max="5" width="10.08984375" style="8" bestFit="1" customWidth="1"/>
    <col min="6" max="6" width="8.36328125" style="8" bestFit="1" customWidth="1"/>
    <col min="7" max="7" width="7.90625" style="8" bestFit="1" customWidth="1"/>
    <col min="8" max="8" width="8.7265625" style="8" bestFit="1" customWidth="1"/>
    <col min="9" max="9" width="2.6328125" style="8" customWidth="1"/>
    <col min="10" max="11" width="8.54296875" style="8" customWidth="1"/>
    <col min="12" max="12" width="10.08984375" style="8" bestFit="1" customWidth="1"/>
    <col min="13" max="13" width="7.90625" style="8" bestFit="1" customWidth="1"/>
    <col min="14" max="14" width="8.7265625" style="8" bestFit="1" customWidth="1"/>
    <col min="15" max="15" width="11.08984375" style="8" customWidth="1"/>
    <col min="16" max="16" width="1.36328125" style="8" customWidth="1"/>
    <col min="17" max="17" width="9.08984375" style="8" customWidth="1"/>
    <col min="18" max="19" width="10" style="8" customWidth="1"/>
    <col min="20" max="20" width="9.90625" style="8" bestFit="1" customWidth="1"/>
    <col min="21" max="21" width="4.54296875" style="8" customWidth="1"/>
    <col min="22" max="16384" width="11.453125" style="8"/>
  </cols>
  <sheetData>
    <row r="1" spans="1:20" ht="12" customHeight="1" x14ac:dyDescent="0.3">
      <c r="A1" s="1" t="str">
        <f>Innhold!A5</f>
        <v>Tabell 2 Inntekter i 2024 etter finansieringstype og -kilder. Mill. kr</v>
      </c>
    </row>
    <row r="2" spans="1:20" s="5" customFormat="1" ht="12" customHeight="1" x14ac:dyDescent="0.25"/>
    <row r="3" spans="1:20" ht="23.25" customHeight="1" x14ac:dyDescent="0.25">
      <c r="A3" s="7"/>
      <c r="B3" s="17"/>
      <c r="C3" s="7"/>
      <c r="D3" s="276" t="s">
        <v>131</v>
      </c>
      <c r="E3" s="276"/>
      <c r="F3" s="276"/>
      <c r="G3" s="276"/>
      <c r="H3" s="276"/>
      <c r="I3" s="7"/>
      <c r="J3" s="233"/>
      <c r="K3" s="233" t="s">
        <v>113</v>
      </c>
      <c r="L3" s="233"/>
      <c r="M3" s="233"/>
      <c r="N3" s="233"/>
      <c r="O3" s="17"/>
      <c r="P3" s="17"/>
      <c r="Q3" s="7"/>
      <c r="R3" s="7"/>
      <c r="S3" s="7"/>
      <c r="T3" s="7"/>
    </row>
    <row r="4" spans="1:20" s="14" customFormat="1" x14ac:dyDescent="0.25">
      <c r="B4" s="18"/>
      <c r="C4" s="19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  <c r="R4" s="18"/>
      <c r="S4" s="18"/>
      <c r="T4" s="18"/>
    </row>
    <row r="5" spans="1:20" s="14" customFormat="1" ht="39.75" customHeight="1" x14ac:dyDescent="0.25">
      <c r="A5" s="256"/>
      <c r="B5" s="77" t="s">
        <v>166</v>
      </c>
      <c r="C5" s="77"/>
      <c r="D5" s="257" t="s">
        <v>130</v>
      </c>
      <c r="E5" s="257" t="s">
        <v>133</v>
      </c>
      <c r="F5" s="257" t="s">
        <v>5</v>
      </c>
      <c r="G5" s="257" t="s">
        <v>46</v>
      </c>
      <c r="H5" s="257" t="s">
        <v>8</v>
      </c>
      <c r="I5" s="77"/>
      <c r="J5" s="77" t="s">
        <v>130</v>
      </c>
      <c r="K5" s="257" t="s">
        <v>133</v>
      </c>
      <c r="L5" s="77" t="s">
        <v>5</v>
      </c>
      <c r="M5" s="77" t="s">
        <v>46</v>
      </c>
      <c r="N5" s="258" t="s">
        <v>8</v>
      </c>
      <c r="O5" s="77" t="s">
        <v>114</v>
      </c>
      <c r="P5" s="77"/>
      <c r="Q5" s="77" t="s">
        <v>167</v>
      </c>
      <c r="R5" s="77" t="s">
        <v>7</v>
      </c>
      <c r="S5" s="77" t="s">
        <v>84</v>
      </c>
      <c r="T5" s="77" t="s">
        <v>3</v>
      </c>
    </row>
    <row r="6" spans="1:20" s="33" customFormat="1" x14ac:dyDescent="0.25">
      <c r="A6" s="12" t="s">
        <v>104</v>
      </c>
      <c r="B6" s="55">
        <v>21622</v>
      </c>
      <c r="C6" s="55"/>
      <c r="D6" s="55">
        <v>72923</v>
      </c>
      <c r="E6" s="55">
        <v>5266</v>
      </c>
      <c r="F6" s="55">
        <v>0</v>
      </c>
      <c r="G6" s="55">
        <v>342</v>
      </c>
      <c r="H6" s="55">
        <v>78531</v>
      </c>
      <c r="I6" s="55"/>
      <c r="J6" s="55">
        <v>0</v>
      </c>
      <c r="K6" s="55">
        <v>8065</v>
      </c>
      <c r="L6" s="55">
        <v>2612</v>
      </c>
      <c r="M6" s="55">
        <v>248</v>
      </c>
      <c r="N6" s="55">
        <v>10925</v>
      </c>
      <c r="O6" s="55">
        <v>17870</v>
      </c>
      <c r="P6" s="55"/>
      <c r="Q6" s="55">
        <v>3905</v>
      </c>
      <c r="R6" s="55">
        <v>111</v>
      </c>
      <c r="S6" s="55">
        <v>35345</v>
      </c>
      <c r="T6" s="55">
        <v>168309</v>
      </c>
    </row>
    <row r="7" spans="1:20" s="5" customFormat="1" x14ac:dyDescent="0.25">
      <c r="A7" s="13" t="s">
        <v>108</v>
      </c>
      <c r="B7" s="58">
        <v>13405</v>
      </c>
      <c r="C7" s="58"/>
      <c r="D7" s="58">
        <v>22227</v>
      </c>
      <c r="E7" s="58">
        <v>8872</v>
      </c>
      <c r="F7" s="58">
        <v>0</v>
      </c>
      <c r="G7" s="58">
        <v>419</v>
      </c>
      <c r="H7" s="58">
        <v>31518</v>
      </c>
      <c r="I7" s="58"/>
      <c r="J7" s="58">
        <v>0</v>
      </c>
      <c r="K7" s="58">
        <v>424</v>
      </c>
      <c r="L7" s="58">
        <v>0</v>
      </c>
      <c r="M7" s="58">
        <v>1389</v>
      </c>
      <c r="N7" s="58">
        <v>1813</v>
      </c>
      <c r="O7" s="58">
        <v>39569</v>
      </c>
      <c r="P7" s="58"/>
      <c r="Q7" s="58">
        <v>931</v>
      </c>
      <c r="R7" s="58">
        <v>0</v>
      </c>
      <c r="S7" s="58">
        <v>2917</v>
      </c>
      <c r="T7" s="58">
        <v>90153</v>
      </c>
    </row>
    <row r="8" spans="1:20" s="33" customFormat="1" x14ac:dyDescent="0.25">
      <c r="A8" s="12" t="s">
        <v>105</v>
      </c>
      <c r="B8" s="55">
        <v>22338</v>
      </c>
      <c r="C8" s="55"/>
      <c r="D8" s="55">
        <v>9725</v>
      </c>
      <c r="E8" s="55">
        <v>3350</v>
      </c>
      <c r="F8" s="55">
        <v>142</v>
      </c>
      <c r="G8" s="55">
        <v>0</v>
      </c>
      <c r="H8" s="55">
        <v>13217</v>
      </c>
      <c r="I8" s="55"/>
      <c r="J8" s="55">
        <v>0</v>
      </c>
      <c r="K8" s="55">
        <v>67344</v>
      </c>
      <c r="L8" s="55">
        <v>27872</v>
      </c>
      <c r="M8" s="55">
        <v>0</v>
      </c>
      <c r="N8" s="55">
        <v>95216</v>
      </c>
      <c r="O8" s="55">
        <v>6032</v>
      </c>
      <c r="P8" s="55"/>
      <c r="Q8" s="55">
        <v>7295</v>
      </c>
      <c r="R8" s="55">
        <v>313</v>
      </c>
      <c r="S8" s="55">
        <v>4115</v>
      </c>
      <c r="T8" s="55">
        <v>148526</v>
      </c>
    </row>
    <row r="9" spans="1:20" s="5" customFormat="1" x14ac:dyDescent="0.25">
      <c r="A9" s="13" t="s">
        <v>106</v>
      </c>
      <c r="B9" s="58">
        <v>49160</v>
      </c>
      <c r="C9" s="58"/>
      <c r="D9" s="58">
        <v>36078</v>
      </c>
      <c r="E9" s="58">
        <v>0</v>
      </c>
      <c r="F9" s="58">
        <v>0</v>
      </c>
      <c r="G9" s="58">
        <v>0</v>
      </c>
      <c r="H9" s="58">
        <v>36078</v>
      </c>
      <c r="I9" s="58"/>
      <c r="J9" s="58">
        <v>0</v>
      </c>
      <c r="K9" s="58">
        <v>76162</v>
      </c>
      <c r="L9" s="58">
        <v>16016</v>
      </c>
      <c r="M9" s="58">
        <v>6797</v>
      </c>
      <c r="N9" s="58">
        <v>98975</v>
      </c>
      <c r="O9" s="58">
        <v>90238</v>
      </c>
      <c r="P9" s="58"/>
      <c r="Q9" s="58">
        <v>15652</v>
      </c>
      <c r="R9" s="58">
        <v>304</v>
      </c>
      <c r="S9" s="58">
        <v>2971</v>
      </c>
      <c r="T9" s="58">
        <v>293378</v>
      </c>
    </row>
    <row r="10" spans="1:20" s="33" customFormat="1" x14ac:dyDescent="0.25">
      <c r="A10" s="12" t="s">
        <v>107</v>
      </c>
      <c r="B10" s="55">
        <v>61262</v>
      </c>
      <c r="C10" s="55"/>
      <c r="D10" s="55">
        <v>100436</v>
      </c>
      <c r="E10" s="55">
        <v>113220</v>
      </c>
      <c r="F10" s="55">
        <v>7305</v>
      </c>
      <c r="G10" s="55">
        <v>20614</v>
      </c>
      <c r="H10" s="55">
        <v>241575</v>
      </c>
      <c r="I10" s="55"/>
      <c r="J10" s="55">
        <v>0</v>
      </c>
      <c r="K10" s="55">
        <v>229341</v>
      </c>
      <c r="L10" s="55">
        <v>26070</v>
      </c>
      <c r="M10" s="55">
        <v>23727</v>
      </c>
      <c r="N10" s="55">
        <v>279138</v>
      </c>
      <c r="O10" s="55">
        <v>38329</v>
      </c>
      <c r="P10" s="55"/>
      <c r="Q10" s="55">
        <v>10703</v>
      </c>
      <c r="R10" s="55">
        <v>1283</v>
      </c>
      <c r="S10" s="55">
        <v>6748</v>
      </c>
      <c r="T10" s="55">
        <v>639038</v>
      </c>
    </row>
    <row r="11" spans="1:20" s="5" customFormat="1" x14ac:dyDescent="0.25">
      <c r="A11" s="13" t="s">
        <v>221</v>
      </c>
      <c r="B11" s="58">
        <v>72777</v>
      </c>
      <c r="C11" s="58">
        <v>0</v>
      </c>
      <c r="D11" s="58">
        <v>95949</v>
      </c>
      <c r="E11" s="58">
        <v>94070</v>
      </c>
      <c r="F11" s="58">
        <v>1719</v>
      </c>
      <c r="G11" s="58">
        <v>10693</v>
      </c>
      <c r="H11" s="58">
        <v>202431</v>
      </c>
      <c r="I11" s="58">
        <v>0</v>
      </c>
      <c r="J11" s="58">
        <v>52</v>
      </c>
      <c r="K11" s="58">
        <v>154625</v>
      </c>
      <c r="L11" s="58">
        <v>191814</v>
      </c>
      <c r="M11" s="58">
        <v>39327</v>
      </c>
      <c r="N11" s="58">
        <v>385818</v>
      </c>
      <c r="O11" s="58">
        <v>102593</v>
      </c>
      <c r="P11" s="58">
        <v>0</v>
      </c>
      <c r="Q11" s="58">
        <v>11741</v>
      </c>
      <c r="R11" s="58">
        <v>1333</v>
      </c>
      <c r="S11" s="58">
        <v>28805</v>
      </c>
      <c r="T11" s="58">
        <v>805498</v>
      </c>
    </row>
    <row r="12" spans="1:20" s="33" customFormat="1" x14ac:dyDescent="0.25">
      <c r="A12" s="154" t="s">
        <v>172</v>
      </c>
      <c r="B12" s="55">
        <v>43449</v>
      </c>
      <c r="C12" s="55"/>
      <c r="D12" s="55">
        <v>144782</v>
      </c>
      <c r="E12" s="55">
        <v>47902</v>
      </c>
      <c r="F12" s="55">
        <v>14772</v>
      </c>
      <c r="G12" s="55">
        <v>141</v>
      </c>
      <c r="H12" s="55">
        <v>207597</v>
      </c>
      <c r="I12" s="55"/>
      <c r="J12" s="55">
        <v>723</v>
      </c>
      <c r="K12" s="55">
        <v>17750</v>
      </c>
      <c r="L12" s="55">
        <v>32901</v>
      </c>
      <c r="M12" s="55">
        <v>0</v>
      </c>
      <c r="N12" s="55">
        <v>51374</v>
      </c>
      <c r="O12" s="55">
        <v>87281</v>
      </c>
      <c r="P12" s="55"/>
      <c r="Q12" s="55">
        <v>6864</v>
      </c>
      <c r="R12" s="55">
        <v>11393</v>
      </c>
      <c r="S12" s="55">
        <v>5866</v>
      </c>
      <c r="T12" s="55">
        <v>413824</v>
      </c>
    </row>
    <row r="13" spans="1:20" s="33" customFormat="1" x14ac:dyDescent="0.25">
      <c r="A13" s="13" t="s">
        <v>109</v>
      </c>
      <c r="B13" s="58">
        <v>25165</v>
      </c>
      <c r="C13" s="58"/>
      <c r="D13" s="58">
        <v>68921</v>
      </c>
      <c r="E13" s="58">
        <v>14607</v>
      </c>
      <c r="F13" s="58">
        <v>245</v>
      </c>
      <c r="G13" s="58">
        <v>716</v>
      </c>
      <c r="H13" s="58">
        <v>84489</v>
      </c>
      <c r="I13" s="58"/>
      <c r="J13" s="58">
        <v>0</v>
      </c>
      <c r="K13" s="58">
        <v>31483</v>
      </c>
      <c r="L13" s="58">
        <v>9704</v>
      </c>
      <c r="M13" s="58">
        <v>4173</v>
      </c>
      <c r="N13" s="58">
        <v>45360</v>
      </c>
      <c r="O13" s="58">
        <v>11201</v>
      </c>
      <c r="P13" s="58"/>
      <c r="Q13" s="58">
        <v>0</v>
      </c>
      <c r="R13" s="58">
        <v>110</v>
      </c>
      <c r="S13" s="58">
        <v>17852</v>
      </c>
      <c r="T13" s="58">
        <v>184177</v>
      </c>
    </row>
    <row r="14" spans="1:20" s="5" customFormat="1" x14ac:dyDescent="0.25">
      <c r="A14" s="61" t="s">
        <v>4</v>
      </c>
      <c r="B14" s="62">
        <f t="shared" ref="B14:T14" si="0">SUM(B6:B13)</f>
        <v>309178</v>
      </c>
      <c r="C14" s="62">
        <f t="shared" si="0"/>
        <v>0</v>
      </c>
      <c r="D14" s="62">
        <f t="shared" si="0"/>
        <v>551041</v>
      </c>
      <c r="E14" s="62">
        <f t="shared" si="0"/>
        <v>287287</v>
      </c>
      <c r="F14" s="62">
        <f t="shared" si="0"/>
        <v>24183</v>
      </c>
      <c r="G14" s="62">
        <f t="shared" si="0"/>
        <v>32925</v>
      </c>
      <c r="H14" s="62">
        <f t="shared" si="0"/>
        <v>895436</v>
      </c>
      <c r="I14" s="62">
        <f t="shared" si="0"/>
        <v>0</v>
      </c>
      <c r="J14" s="62">
        <f t="shared" si="0"/>
        <v>775</v>
      </c>
      <c r="K14" s="62">
        <f t="shared" si="0"/>
        <v>585194</v>
      </c>
      <c r="L14" s="62">
        <f t="shared" si="0"/>
        <v>306989</v>
      </c>
      <c r="M14" s="62">
        <f t="shared" si="0"/>
        <v>75661</v>
      </c>
      <c r="N14" s="62">
        <f t="shared" si="0"/>
        <v>968619</v>
      </c>
      <c r="O14" s="62">
        <f t="shared" si="0"/>
        <v>393113</v>
      </c>
      <c r="P14" s="62">
        <f t="shared" si="0"/>
        <v>0</v>
      </c>
      <c r="Q14" s="62">
        <f t="shared" si="0"/>
        <v>57091</v>
      </c>
      <c r="R14" s="62">
        <f t="shared" si="0"/>
        <v>14847</v>
      </c>
      <c r="S14" s="62">
        <f t="shared" si="0"/>
        <v>104619</v>
      </c>
      <c r="T14" s="62">
        <f t="shared" si="0"/>
        <v>2742903</v>
      </c>
    </row>
    <row r="15" spans="1:20" x14ac:dyDescent="0.25">
      <c r="C15" s="11"/>
      <c r="Q15" s="11"/>
      <c r="T15" s="24"/>
    </row>
    <row r="16" spans="1:20" x14ac:dyDescent="0.25">
      <c r="A16" s="8" t="s">
        <v>85</v>
      </c>
    </row>
    <row r="17" spans="1:20" x14ac:dyDescent="0.25">
      <c r="A17" s="234" t="s">
        <v>183</v>
      </c>
      <c r="T17" s="11"/>
    </row>
  </sheetData>
  <mergeCells count="1">
    <mergeCell ref="D3:H3"/>
  </mergeCells>
  <conditionalFormatting sqref="A17">
    <cfRule type="cellIs" dxfId="247" priority="16" operator="equal">
      <formula>0</formula>
    </cfRule>
  </conditionalFormatting>
  <conditionalFormatting sqref="A6:U6 X6:Y6 A8:U8 X8:Y8 A10:U10 X10:Y10 B12:U12 X12:Y13">
    <cfRule type="cellIs" dxfId="246" priority="28" operator="equal">
      <formula>0</formula>
    </cfRule>
  </conditionalFormatting>
  <conditionalFormatting sqref="A7:U7 X7:Y7 A9:U9 X9:Y9">
    <cfRule type="cellIs" dxfId="245" priority="27" operator="equal">
      <formula>0</formula>
    </cfRule>
  </conditionalFormatting>
  <conditionalFormatting sqref="A11:U11 X11:Y11">
    <cfRule type="cellIs" dxfId="244" priority="1" operator="equal">
      <formula>0</formula>
    </cfRule>
  </conditionalFormatting>
  <conditionalFormatting sqref="A14:U14 X14:Y14">
    <cfRule type="cellIs" dxfId="243" priority="37" operator="equal">
      <formula>0</formula>
    </cfRule>
  </conditionalFormatting>
  <conditionalFormatting sqref="A1:Y5">
    <cfRule type="cellIs" dxfId="242" priority="14" operator="equal">
      <formula>0</formula>
    </cfRule>
  </conditionalFormatting>
  <conditionalFormatting sqref="B13:T13">
    <cfRule type="cellIs" dxfId="241" priority="3" operator="equal">
      <formula>0</formula>
    </cfRule>
  </conditionalFormatting>
  <conditionalFormatting sqref="U13">
    <cfRule type="cellIs" dxfId="240" priority="49" operator="equal">
      <formula>0</formula>
    </cfRule>
  </conditionalFormatting>
  <conditionalFormatting sqref="V6:W14 A12:A13">
    <cfRule type="cellIs" dxfId="239" priority="10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e7cc689cfe047a34f3e64209ebe554a6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45a510ec2c601d18150ed76e2bf9fe98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a13a8-ff43-4ca6-9bec-5b64dcde6bf6">
      <Terms xmlns="http://schemas.microsoft.com/office/infopath/2007/PartnerControls"/>
    </lcf76f155ced4ddcb4097134ff3c332f>
    <Dokumenttype xmlns="feaa13a8-ff43-4ca6-9bec-5b64dcde6bf6" xsi:nil="true"/>
    <M_x00f8_tedato xmlns="feaa13a8-ff43-4ca6-9bec-5b64dcde6bf6" xsi:nil="true"/>
    <Tema xmlns="feaa13a8-ff43-4ca6-9bec-5b64dcde6bf6" xsi:nil="true"/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Props1.xml><?xml version="1.0" encoding="utf-8"?>
<ds:datastoreItem xmlns:ds="http://schemas.openxmlformats.org/officeDocument/2006/customXml" ds:itemID="{6136BB1A-B481-41B4-A7C2-A0DDAC2B37B1}"/>
</file>

<file path=customXml/itemProps2.xml><?xml version="1.0" encoding="utf-8"?>
<ds:datastoreItem xmlns:ds="http://schemas.openxmlformats.org/officeDocument/2006/customXml" ds:itemID="{C346703E-49CD-4D04-9F19-7546D928117B}"/>
</file>

<file path=customXml/itemProps3.xml><?xml version="1.0" encoding="utf-8"?>
<ds:datastoreItem xmlns:ds="http://schemas.openxmlformats.org/officeDocument/2006/customXml" ds:itemID="{5B65D118-4576-4B76-8E3E-E5A0B1A633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36</vt:i4>
      </vt:variant>
      <vt:variant>
        <vt:lpstr>Navngitte områder</vt:lpstr>
      </vt:variant>
      <vt:variant>
        <vt:i4>23</vt:i4>
      </vt:variant>
    </vt:vector>
  </HeadingPairs>
  <TitlesOfParts>
    <vt:vector size="59" baseType="lpstr">
      <vt:lpstr>Publiseringspoeng</vt:lpstr>
      <vt:lpstr>Doktorgrader</vt:lpstr>
      <vt:lpstr>Internasjonale inntekter</vt:lpstr>
      <vt:lpstr>Nasjonale oppdragsinntekter</vt:lpstr>
      <vt:lpstr>Patenter_indikator 2020-2024</vt:lpstr>
      <vt:lpstr>Patenter og lisenser</vt:lpstr>
      <vt:lpstr>Innhold</vt:lpstr>
      <vt:lpstr>Tabell1</vt:lpstr>
      <vt:lpstr>Tabell2a</vt:lpstr>
      <vt:lpstr>Tabell2b</vt:lpstr>
      <vt:lpstr>Tabell2c</vt:lpstr>
      <vt:lpstr>Tabell3</vt:lpstr>
      <vt:lpstr>Tabell4</vt:lpstr>
      <vt:lpstr>Tabell5</vt:lpstr>
      <vt:lpstr>Tabell6</vt:lpstr>
      <vt:lpstr>Tabell7</vt:lpstr>
      <vt:lpstr>Tabell8</vt:lpstr>
      <vt:lpstr>Tabell9</vt:lpstr>
      <vt:lpstr>Tabell10</vt:lpstr>
      <vt:lpstr>Tabell11</vt:lpstr>
      <vt:lpstr>Tabell12</vt:lpstr>
      <vt:lpstr>Tabell13</vt:lpstr>
      <vt:lpstr>Tabell14</vt:lpstr>
      <vt:lpstr>Tabell15</vt:lpstr>
      <vt:lpstr>Tabell16</vt:lpstr>
      <vt:lpstr>Tabell17</vt:lpstr>
      <vt:lpstr>Tabell18</vt:lpstr>
      <vt:lpstr>Tabell19</vt:lpstr>
      <vt:lpstr>Tabell20</vt:lpstr>
      <vt:lpstr>Tabell21</vt:lpstr>
      <vt:lpstr>Tabell22</vt:lpstr>
      <vt:lpstr>Tabell23</vt:lpstr>
      <vt:lpstr>Tabell24</vt:lpstr>
      <vt:lpstr>Tabell25</vt:lpstr>
      <vt:lpstr>Tabell26</vt:lpstr>
      <vt:lpstr>Tabell27</vt:lpstr>
      <vt:lpstr>Innhold!Utskriftsområde</vt:lpstr>
      <vt:lpstr>'Nasjonale oppdragsinntekter'!Utskriftsområde</vt:lpstr>
      <vt:lpstr>'Patenter_indikator 2020-2024'!Utskriftsområde</vt:lpstr>
      <vt:lpstr>Publiseringspoeng!Utskriftsområde</vt:lpstr>
      <vt:lpstr>Tabell1!Utskriftsområde</vt:lpstr>
      <vt:lpstr>Tabell10!Utskriftsområde</vt:lpstr>
      <vt:lpstr>Tabell14!Utskriftsområde</vt:lpstr>
      <vt:lpstr>Tabell16!Utskriftsområde</vt:lpstr>
      <vt:lpstr>Tabell17!Utskriftsområde</vt:lpstr>
      <vt:lpstr>Tabell18!Utskriftsområde</vt:lpstr>
      <vt:lpstr>Tabell19!Utskriftsområde</vt:lpstr>
      <vt:lpstr>Tabell23!Utskriftsområde</vt:lpstr>
      <vt:lpstr>Tabell24!Utskriftsområde</vt:lpstr>
      <vt:lpstr>Tabell25!Utskriftsområde</vt:lpstr>
      <vt:lpstr>Tabell26!Utskriftsområde</vt:lpstr>
      <vt:lpstr>Tabell27!Utskriftsområde</vt:lpstr>
      <vt:lpstr>Tabell2a!Utskriftsområde</vt:lpstr>
      <vt:lpstr>Tabell2b!Utskriftsområde</vt:lpstr>
      <vt:lpstr>Tabell2c!Utskriftsområde</vt:lpstr>
      <vt:lpstr>Tabell3!Utskriftsområde</vt:lpstr>
      <vt:lpstr>Tabell4!Utskriftsområde</vt:lpstr>
      <vt:lpstr>Tabell8!Utskriftsområde</vt:lpstr>
      <vt:lpstr>Tabell9!Utskriftsområde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Henrik Solum</dc:creator>
  <cp:lastModifiedBy>Rørstad, Kristoffer</cp:lastModifiedBy>
  <cp:lastPrinted>2024-12-16T11:35:19Z</cp:lastPrinted>
  <dcterms:created xsi:type="dcterms:W3CDTF">2007-05-01T12:47:48Z</dcterms:created>
  <dcterms:modified xsi:type="dcterms:W3CDTF">2025-06-02T12:47:59Z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0x010100A631572D17F09343834D6B0EB5C729F3</vt:lpwstr>
  </property>
  <property fmtid="{D5CDD505-2E9C-101B-9397-08002B2CF9AE}" pid="3" name="MediaServiceImageTags">
    <vt:lpwstr/>
  </property>
  <property fmtid="{D5CDD505-2E9C-101B-9397-08002B2CF9AE}" pid="4" name="S_x00f8_knadstype">
    <vt:lpwstr/>
  </property>
  <property fmtid="{D5CDD505-2E9C-101B-9397-08002B2CF9AE}" pid="5" name="_x00c5_r">
    <vt:lpwstr/>
  </property>
  <property fmtid="{D5CDD505-2E9C-101B-9397-08002B2CF9AE}" pid="6" name="Søknadstype">
    <vt:lpwstr/>
  </property>
  <property fmtid="{D5CDD505-2E9C-101B-9397-08002B2CF9AE}" pid="7" name="År">
    <vt:lpwstr/>
  </property>
</Properties>
</file>